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90" windowHeight="5115" tabRatio="893" activeTab="14"/>
  </bookViews>
  <sheets>
    <sheet name="Help" sheetId="1" r:id="rId1"/>
    <sheet name="Ref_Sheet" sheetId="2" state="hidden" r:id="rId2"/>
    <sheet name="QC" sheetId="3" r:id="rId3"/>
    <sheet name="Diary3" sheetId="4" r:id="rId4"/>
    <sheet name="Diary4" sheetId="5" r:id="rId5"/>
    <sheet name="Diary5" sheetId="6" r:id="rId6"/>
    <sheet name="Diary6" sheetId="7" r:id="rId7"/>
    <sheet name="Diary7" sheetId="8" r:id="rId8"/>
    <sheet name="Diary8" sheetId="9" r:id="rId9"/>
    <sheet name="Diary9" sheetId="10" r:id="rId10"/>
    <sheet name="Diary10" sheetId="11" r:id="rId11"/>
    <sheet name="Timesum" sheetId="12" r:id="rId12"/>
    <sheet name="Horner" sheetId="13" r:id="rId13"/>
    <sheet name="Hornplot" sheetId="14" r:id="rId14"/>
    <sheet name="Calcs for Temp" sheetId="15" r:id="rId15"/>
  </sheets>
  <definedNames>
    <definedName name="CONDITION">'Ref_Sheet'!$D$2:$D$4</definedName>
    <definedName name="Down">'Ref_Sheet'!$F$2:$F$3</definedName>
    <definedName name="EVENT">'Ref_Sheet'!$F$2:$F$11</definedName>
    <definedName name="HOLE">'Ref_Sheet'!$E$2:$E$3</definedName>
    <definedName name="LOGGER">'Ref_Sheet'!$F$2:$F$10</definedName>
    <definedName name="_xlnm.Print_Area" localSheetId="4">'Diary4'!$A$1:$H$78</definedName>
    <definedName name="_xlnm.Print_Area" localSheetId="12">'Horner'!$A$1:$K$61</definedName>
    <definedName name="_xlnm.Print_Area" localSheetId="2">'QC'!$A$1:$P$105</definedName>
    <definedName name="_xlnm.Print_Area" localSheetId="11">'Timesum'!$A$1:$K$45</definedName>
    <definedName name="question">'Ref_Sheet'!$B$2:$B$3</definedName>
    <definedName name="ref">'Ref_Sheet'!$C$2:$C$4</definedName>
    <definedName name="SAMPLE">'Ref_Sheet'!$G$2:$G$3</definedName>
    <definedName name="survey">'Ref_Sheet'!$I$2:$I$6</definedName>
  </definedNames>
  <calcPr fullCalcOnLoad="1"/>
</workbook>
</file>

<file path=xl/sharedStrings.xml><?xml version="1.0" encoding="utf-8"?>
<sst xmlns="http://schemas.openxmlformats.org/spreadsheetml/2006/main" count="761" uniqueCount="364">
  <si>
    <t>REPEAT</t>
  </si>
  <si>
    <t>Hours</t>
  </si>
  <si>
    <t>Horner Plot for Stabilised BHT</t>
  </si>
  <si>
    <t>mRT</t>
  </si>
  <si>
    <t>Run #2</t>
  </si>
  <si>
    <t>Run #3</t>
  </si>
  <si>
    <t>Run #4</t>
  </si>
  <si>
    <t>Run #5</t>
  </si>
  <si>
    <t>Dates and Times</t>
  </si>
  <si>
    <t>Activity</t>
  </si>
  <si>
    <t>Time</t>
  </si>
  <si>
    <t>delta t</t>
  </si>
  <si>
    <t>t</t>
  </si>
  <si>
    <t>delta t/(delta t + t)</t>
  </si>
  <si>
    <t>Temp</t>
  </si>
  <si>
    <t>Drilling Stopped</t>
  </si>
  <si>
    <t>Circulating Commenced</t>
  </si>
  <si>
    <t>Circulating Stopped</t>
  </si>
  <si>
    <t>1st log on bottom</t>
  </si>
  <si>
    <t>2nd log on bottom</t>
  </si>
  <si>
    <t>4th log on bottom</t>
  </si>
  <si>
    <t>5th log on bottom</t>
  </si>
  <si>
    <t>6th log on bottom</t>
  </si>
  <si>
    <t>7th log on bottom</t>
  </si>
  <si>
    <t>Extrapolated BHT=</t>
  </si>
  <si>
    <t>Hole</t>
  </si>
  <si>
    <t>Mud pH:</t>
  </si>
  <si>
    <t>Estimated Rmf:</t>
  </si>
  <si>
    <t>Is Rmc&gt;Rm&gt;Rmf</t>
  </si>
  <si>
    <t>Run</t>
  </si>
  <si>
    <t>Main Log</t>
  </si>
  <si>
    <t>Repeat Section</t>
  </si>
  <si>
    <t>Comments (Log Speed, Hole Cond., Failures etc)</t>
  </si>
  <si>
    <t>From (m)</t>
  </si>
  <si>
    <t xml:space="preserve">To (m)  </t>
  </si>
  <si>
    <t>COMMENTS: (Problems, Incidents, Lost Time/Down Time)</t>
  </si>
  <si>
    <t>Run No</t>
  </si>
  <si>
    <t>Total</t>
  </si>
  <si>
    <t>Copy to Contractor</t>
  </si>
  <si>
    <t>Logging Engineer:</t>
  </si>
  <si>
    <t>DEFINITIONS:</t>
  </si>
  <si>
    <t>1. DOWN TIME :</t>
  </si>
  <si>
    <t>2. LOST TIME :</t>
  </si>
  <si>
    <t>Resistivity</t>
  </si>
  <si>
    <t>From</t>
  </si>
  <si>
    <t>To</t>
  </si>
  <si>
    <t>MAIN LOG</t>
  </si>
  <si>
    <t xml:space="preserve">All unproductive time that resulted from conditions or </t>
  </si>
  <si>
    <t>of the logging contractor (equipment or personnel).</t>
  </si>
  <si>
    <t xml:space="preserve">circumstances which are under the direct control or influence </t>
  </si>
  <si>
    <t xml:space="preserve">All unproductive time spent during logging operations which </t>
  </si>
  <si>
    <t>(eg. wiper trip, hole problems, fishing etc)</t>
  </si>
  <si>
    <t xml:space="preserve">falls outside the control of logging contractor </t>
  </si>
  <si>
    <t>Depth</t>
  </si>
  <si>
    <t>3rd log on bottom</t>
  </si>
  <si>
    <t>8th log on bottom</t>
  </si>
  <si>
    <t>To use for geothermal gradient convert depth to True Vertical Depth Subsea</t>
  </si>
  <si>
    <t>Run #6</t>
  </si>
  <si>
    <t>Temp ° C</t>
  </si>
  <si>
    <t>(deg C)</t>
  </si>
  <si>
    <t>deg C</t>
  </si>
  <si>
    <t>Run #1</t>
  </si>
  <si>
    <t xml:space="preserve">Logs </t>
  </si>
  <si>
    <t>Temp. deg C</t>
  </si>
  <si>
    <t>Generic</t>
  </si>
  <si>
    <t>Specific</t>
  </si>
  <si>
    <t xml:space="preserve">Equipment Performance: </t>
  </si>
  <si>
    <t>Tool Offset</t>
  </si>
  <si>
    <t>from TD</t>
  </si>
  <si>
    <t>Individually</t>
  </si>
  <si>
    <t>Logging Tools</t>
  </si>
  <si>
    <t>Original To WEL Petrophysicist</t>
  </si>
  <si>
    <t>Run #7</t>
  </si>
  <si>
    <t>Run #8</t>
  </si>
  <si>
    <t>RT</t>
  </si>
  <si>
    <t>Mud Weight:(sg)</t>
  </si>
  <si>
    <t>Mud Fl. Loss:(ml)</t>
  </si>
  <si>
    <t>Once the basic QC data and diary data has been input then the Horner, Time Summary and QC sheets will pick up</t>
  </si>
  <si>
    <t>more data according to the various cell references.</t>
  </si>
  <si>
    <t>Depth Temp</t>
  </si>
  <si>
    <t>Recorded</t>
  </si>
  <si>
    <t>Temp F</t>
  </si>
  <si>
    <t>Temp C</t>
  </si>
  <si>
    <t xml:space="preserve">Rmf </t>
  </si>
  <si>
    <t>Desired</t>
  </si>
  <si>
    <t>Rmf</t>
  </si>
  <si>
    <t>New</t>
  </si>
  <si>
    <t>To construct Horner Plot make sure that temperature axis is appropriate - right click on "y axis" and adjust scale</t>
  </si>
  <si>
    <t>if necessary.  Draw line manually between relevant points (similar depths).</t>
  </si>
  <si>
    <t>Woodside Wellsite Representatives:</t>
  </si>
  <si>
    <t>YES</t>
  </si>
  <si>
    <t>Upper case, no space before number</t>
  </si>
  <si>
    <t>dd/mmm/yyyy</t>
  </si>
  <si>
    <t>Header information</t>
  </si>
  <si>
    <t>m</t>
  </si>
  <si>
    <t>m to LAT</t>
  </si>
  <si>
    <t>dy/m/yr hr:m</t>
  </si>
  <si>
    <t>hr:m</t>
  </si>
  <si>
    <t xml:space="preserve">Permit  </t>
  </si>
  <si>
    <t xml:space="preserve">Depth Ref  </t>
  </si>
  <si>
    <t xml:space="preserve">Ref Elevation  </t>
  </si>
  <si>
    <t xml:space="preserve">GL/ Seabed Elevation  </t>
  </si>
  <si>
    <t xml:space="preserve">Lats  </t>
  </si>
  <si>
    <t xml:space="preserve">Long  </t>
  </si>
  <si>
    <t xml:space="preserve">Easting  </t>
  </si>
  <si>
    <t xml:space="preserve">Northing  </t>
  </si>
  <si>
    <t xml:space="preserve">Suite  </t>
  </si>
  <si>
    <t xml:space="preserve">Wireline Co.  </t>
  </si>
  <si>
    <t xml:space="preserve">Rig.  </t>
  </si>
  <si>
    <t xml:space="preserve">Date 1st Log  </t>
  </si>
  <si>
    <t xml:space="preserve">Date Last Log  </t>
  </si>
  <si>
    <t xml:space="preserve">TD / Max Depth  </t>
  </si>
  <si>
    <t xml:space="preserve">Drillers </t>
  </si>
  <si>
    <t xml:space="preserve">Loggers </t>
  </si>
  <si>
    <t>Hole/Casing Size</t>
  </si>
  <si>
    <t>inches</t>
  </si>
  <si>
    <t>degrees</t>
  </si>
  <si>
    <t>Is Rmf Est. similar to Rmf Meas.?</t>
  </si>
  <si>
    <t>sg</t>
  </si>
  <si>
    <t>mg/l</t>
  </si>
  <si>
    <t>%</t>
  </si>
  <si>
    <t>ml</t>
  </si>
  <si>
    <t xml:space="preserve">Salinity (Mud Eng.) Cl- </t>
  </si>
  <si>
    <t>Base Oil Density at Surface Temp.</t>
  </si>
  <si>
    <t>Woodside Energy Ltd.</t>
  </si>
  <si>
    <t>Wireline Logging:  Quality Control Report</t>
  </si>
  <si>
    <t xml:space="preserve">Well Name  </t>
  </si>
  <si>
    <t xml:space="preserve">QC'd by  </t>
  </si>
  <si>
    <t xml:space="preserve">Date  </t>
  </si>
  <si>
    <t xml:space="preserve">Drilling Stopped  </t>
  </si>
  <si>
    <t xml:space="preserve">Circulation Started  </t>
  </si>
  <si>
    <t xml:space="preserve">Circulation Stopped  </t>
  </si>
  <si>
    <t xml:space="preserve">Circ. at TD  </t>
  </si>
  <si>
    <t xml:space="preserve">Hydrocarbon Shows ? </t>
  </si>
  <si>
    <t>NO</t>
  </si>
  <si>
    <t>Hole Conditions</t>
  </si>
  <si>
    <t xml:space="preserve"> Depth (m)</t>
  </si>
  <si>
    <t>KB</t>
  </si>
  <si>
    <t>DF</t>
  </si>
  <si>
    <t xml:space="preserve">Hole Condition  </t>
  </si>
  <si>
    <t xml:space="preserve">Surface Temp.  </t>
  </si>
  <si>
    <t xml:space="preserve">Seabed Temp.  </t>
  </si>
  <si>
    <t>deg. C</t>
  </si>
  <si>
    <t xml:space="preserve">Max BHT.   </t>
  </si>
  <si>
    <t xml:space="preserve">Survey Type  </t>
  </si>
  <si>
    <t xml:space="preserve">Max Hole Dev.  </t>
  </si>
  <si>
    <t xml:space="preserve"> at Depth  </t>
  </si>
  <si>
    <t>GOOD</t>
  </si>
  <si>
    <t>FAIR</t>
  </si>
  <si>
    <t>POOR</t>
  </si>
  <si>
    <t xml:space="preserve"> If a wiper trip is required - ensure the new mud properties are used</t>
  </si>
  <si>
    <t>Mud Properties</t>
  </si>
  <si>
    <t>KCl w/v</t>
  </si>
  <si>
    <t>Barite w/v</t>
  </si>
  <si>
    <t xml:space="preserve">Mud Type  </t>
  </si>
  <si>
    <t xml:space="preserve">Mud Viscosity  </t>
  </si>
  <si>
    <t xml:space="preserve">Sample from  </t>
  </si>
  <si>
    <t>Use a new sheet after a wiper trip, if not then cross check with AMS measurements</t>
  </si>
  <si>
    <t xml:space="preserve"> Mud additives</t>
  </si>
  <si>
    <t>Mud System Comments (Pills, LCM, Barite etc)</t>
  </si>
  <si>
    <r>
      <t xml:space="preserve">Hole Problems </t>
    </r>
    <r>
      <rPr>
        <sz val="11"/>
        <color indexed="8"/>
        <rFont val="Arial"/>
        <family val="2"/>
      </rPr>
      <t>(Tight, Wiper Trips etc)</t>
    </r>
  </si>
  <si>
    <t>Logs Run in Sequence</t>
  </si>
  <si>
    <t>Time Breakdown</t>
  </si>
  <si>
    <t xml:space="preserve">LOG End  </t>
  </si>
  <si>
    <t xml:space="preserve">Operating time  </t>
  </si>
  <si>
    <t xml:space="preserve">Down Time(1)  </t>
  </si>
  <si>
    <t xml:space="preserve">Lost Time (2)  </t>
  </si>
  <si>
    <t>OPEN</t>
  </si>
  <si>
    <t>CASED</t>
  </si>
  <si>
    <t xml:space="preserve">Personnel performance  </t>
  </si>
  <si>
    <t>Wellsite Quality Control</t>
  </si>
  <si>
    <t>WEL Wellsite Witnesses</t>
  </si>
  <si>
    <t>Signatures</t>
  </si>
  <si>
    <t>Logging Engineer</t>
  </si>
  <si>
    <t>All unproductive time that resulted from conditions or circumstances which are under the direct control or influence of the logging contractor (equipment or personnel).</t>
  </si>
  <si>
    <t xml:space="preserve">The date, time and depth that the down time occurs should be noted. Down time will continue until the problem is resolved and the logging tools are back at the depth </t>
  </si>
  <si>
    <t xml:space="preserve">that the down time occurred, unless the contractor is requested to continue logging with a partial tool failure. Down time will then re-commence on POOH when </t>
  </si>
  <si>
    <t xml:space="preserve">logging of the well n that run has been completed, and continue until the logging tools are back at the depth that the down time initially occurred. </t>
  </si>
  <si>
    <t>All unproductive time spent during logging operations which falls outside the control of logging contractor (eg. wiper trip, hole problems, fishing etc).</t>
  </si>
  <si>
    <t>The date, time and depth that the lost time occurs should be noted. Lost time will continue until the problem is resolved and the logging tools are back</t>
  </si>
  <si>
    <t>at the depth that the lost time occurred, unless the contractor is requested to continue logging the well. Lost time will then re-commence on POOH</t>
  </si>
  <si>
    <t xml:space="preserve"> when logging of the well on that run has been completed, and continue until the logging tools are back at the depth that the lost time initially occurred.</t>
  </si>
  <si>
    <t>Distribution</t>
  </si>
  <si>
    <t>Run Number</t>
  </si>
  <si>
    <t xml:space="preserve">Run Number  </t>
  </si>
  <si>
    <t>-</t>
  </si>
  <si>
    <t xml:space="preserve">Log TD  </t>
  </si>
  <si>
    <t xml:space="preserve">Tool String  </t>
  </si>
  <si>
    <t>Tool String Set Up</t>
  </si>
  <si>
    <t>Chronology of Logging Operations</t>
  </si>
  <si>
    <t>Details</t>
  </si>
  <si>
    <t xml:space="preserve">Summary Of Operations </t>
  </si>
  <si>
    <t xml:space="preserve">Temperature  </t>
  </si>
  <si>
    <t>degrees C</t>
  </si>
  <si>
    <t>depth m</t>
  </si>
  <si>
    <t xml:space="preserve">recorded at  </t>
  </si>
  <si>
    <t>Total Time</t>
  </si>
  <si>
    <t xml:space="preserve">Total Time  </t>
  </si>
  <si>
    <r>
      <t>Down Time</t>
    </r>
    <r>
      <rPr>
        <b/>
        <sz val="11"/>
        <rFont val="Arial"/>
        <family val="2"/>
      </rPr>
      <t xml:space="preserve"> </t>
    </r>
    <r>
      <rPr>
        <sz val="8"/>
        <rFont val="Arial"/>
        <family val="2"/>
      </rPr>
      <t xml:space="preserve">(Due to logger)  </t>
    </r>
  </si>
  <si>
    <r>
      <t>Lost Time</t>
    </r>
    <r>
      <rPr>
        <b/>
        <sz val="11"/>
        <rFont val="Arial"/>
        <family val="2"/>
      </rPr>
      <t xml:space="preserve"> </t>
    </r>
    <r>
      <rPr>
        <sz val="8"/>
        <rFont val="Arial"/>
        <family val="2"/>
      </rPr>
      <t xml:space="preserve">(Other eg. Hole conditions)  </t>
    </r>
  </si>
  <si>
    <t xml:space="preserve">Rig Up </t>
  </si>
  <si>
    <t xml:space="preserve">Run In Hole </t>
  </si>
  <si>
    <t xml:space="preserve">Log Up </t>
  </si>
  <si>
    <t xml:space="preserve">Log Finish </t>
  </si>
  <si>
    <t xml:space="preserve">Pull Out Of Hole Finish </t>
  </si>
  <si>
    <t xml:space="preserve">Rig Down </t>
  </si>
  <si>
    <t>Time (Hrs:mn)</t>
  </si>
  <si>
    <t>Summary of Logging</t>
  </si>
  <si>
    <t>Down Time</t>
  </si>
  <si>
    <t>Lost Time</t>
  </si>
  <si>
    <t>Logging Time</t>
  </si>
  <si>
    <t xml:space="preserve">Well  </t>
  </si>
  <si>
    <t xml:space="preserve">Rig  </t>
  </si>
  <si>
    <t xml:space="preserve">Hole Size  </t>
  </si>
  <si>
    <t xml:space="preserve">TD Depth (driller)  </t>
  </si>
  <si>
    <t xml:space="preserve">TD Depth (logger)  </t>
  </si>
  <si>
    <t>Run #9</t>
  </si>
  <si>
    <t>Run #10</t>
  </si>
  <si>
    <t>Tools Run</t>
  </si>
  <si>
    <t>9th log on bottom</t>
  </si>
  <si>
    <t>10th log on bottom</t>
  </si>
  <si>
    <t>Hrs</t>
  </si>
  <si>
    <t>Note: Horner Plot calculation is only valid if all temperature recorded is from the same depth</t>
  </si>
  <si>
    <t>Log QC Work Book</t>
  </si>
  <si>
    <t>The aim of this workbook is to eliminate the double entry of data and simplify things as much as possible.</t>
  </si>
  <si>
    <t>Please enter data in all Green Boxes.  Do not enter data in any yellow boxes, these are calculating and copying data around the workbook.  Please do not re-arrange the worksheets - there is a great deal of hidden code behind the template which could be inadvertently destroyed.</t>
  </si>
  <si>
    <t>It is assumed that most data (apart from header data)  will be entered into the relevant diary.  This data will then be picked up and summarised on the QC sheet.</t>
  </si>
  <si>
    <t>Time data must be entered with the correct date format so as to allow calculation for events crossing day boundaries.</t>
  </si>
  <si>
    <t>If you find any bugs in this template, please e-mail Christine.Bishop@woodside.com.au outlining the problem.</t>
  </si>
  <si>
    <t>PIT</t>
  </si>
  <si>
    <t>FLOWLINE</t>
  </si>
  <si>
    <r>
      <t xml:space="preserve"> Job  </t>
    </r>
    <r>
      <rPr>
        <sz val="11"/>
        <color indexed="8"/>
        <rFont val="Arial"/>
        <family val="2"/>
      </rPr>
      <t xml:space="preserve">                             </t>
    </r>
    <r>
      <rPr>
        <b/>
        <sz val="9"/>
        <color indexed="8"/>
        <rFont val="Arial"/>
        <family val="2"/>
      </rPr>
      <t>Demerits</t>
    </r>
  </si>
  <si>
    <t xml:space="preserve">Engineer 1  </t>
  </si>
  <si>
    <t xml:space="preserve">Engineer 2  </t>
  </si>
  <si>
    <t>Event</t>
  </si>
  <si>
    <t>RIG UP</t>
  </si>
  <si>
    <t>RUN IN HOLE</t>
  </si>
  <si>
    <t>LOG UP</t>
  </si>
  <si>
    <t>LOGGER ON BOTTOM</t>
  </si>
  <si>
    <t>LOG FINISH</t>
  </si>
  <si>
    <t>POOH</t>
  </si>
  <si>
    <t>RIG DOWN</t>
  </si>
  <si>
    <t>DOWN</t>
  </si>
  <si>
    <t>LOST</t>
  </si>
  <si>
    <t>Caliper  in Casing</t>
  </si>
  <si>
    <t>Hole Size (inches)</t>
  </si>
  <si>
    <t>Casing Depths</t>
  </si>
  <si>
    <t xml:space="preserve">Current Hole Dia </t>
  </si>
  <si>
    <t xml:space="preserve">Rm @ BHT  </t>
  </si>
  <si>
    <t xml:space="preserve">Rm </t>
  </si>
  <si>
    <t xml:space="preserve">Rmc </t>
  </si>
  <si>
    <t>Singleshot</t>
  </si>
  <si>
    <t>Multishot</t>
  </si>
  <si>
    <t>MWD</t>
  </si>
  <si>
    <t>Gyro</t>
  </si>
  <si>
    <t>MWD + Gyro</t>
  </si>
  <si>
    <t xml:space="preserve">Tie Point  </t>
  </si>
  <si>
    <t xml:space="preserve">Time Logger on bottom </t>
  </si>
  <si>
    <t>Rig up</t>
  </si>
  <si>
    <t>RIH</t>
  </si>
  <si>
    <t>LOG up</t>
  </si>
  <si>
    <t>Rig down</t>
  </si>
  <si>
    <t>Time on bottom</t>
  </si>
  <si>
    <t>Circulation Time</t>
  </si>
  <si>
    <t>dd/mm/yhr:mm</t>
  </si>
  <si>
    <t>LOG DOWN</t>
  </si>
  <si>
    <t>39°14'27.592"S</t>
  </si>
  <si>
    <t>142°54'44.169"E</t>
  </si>
  <si>
    <t>665030.3m</t>
  </si>
  <si>
    <t>5654721.5m</t>
  </si>
  <si>
    <t xml:space="preserve">ANS Zone  </t>
  </si>
  <si>
    <t>T/30P</t>
  </si>
  <si>
    <t>Schlumberger</t>
  </si>
  <si>
    <t>Ocean Bounty</t>
  </si>
  <si>
    <t>R. Hill</t>
  </si>
  <si>
    <t>F. Marcano</t>
  </si>
  <si>
    <t>KCl-PHPA-Glycol</t>
  </si>
  <si>
    <t>Aquadrill</t>
  </si>
  <si>
    <t>yes</t>
  </si>
  <si>
    <t xml:space="preserve">gel, drispac R, drispac SL, flowzan, barite, alccomer 120, newdrill, aquacol, </t>
  </si>
  <si>
    <t>aquacol B, penetrex</t>
  </si>
  <si>
    <t>8.75"</t>
  </si>
  <si>
    <t xml:space="preserve">Rowan Hill / Francisco Marcano </t>
  </si>
  <si>
    <t>Milan Bilek</t>
  </si>
  <si>
    <t>Griff Weste</t>
  </si>
  <si>
    <r>
      <t xml:space="preserve">Open / Clear Communication (S)                    </t>
    </r>
    <r>
      <rPr>
        <b/>
        <sz val="10"/>
        <color indexed="8"/>
        <rFont val="Arial"/>
        <family val="2"/>
      </rPr>
      <t>3</t>
    </r>
  </si>
  <si>
    <r>
      <t xml:space="preserve">Repeatability (J)                                                </t>
    </r>
    <r>
      <rPr>
        <b/>
        <sz val="10"/>
        <color indexed="8"/>
        <rFont val="Arial"/>
        <family val="2"/>
      </rPr>
      <t>2</t>
    </r>
  </si>
  <si>
    <r>
      <t xml:space="preserve">Appropriate Centralisation (J)                          </t>
    </r>
    <r>
      <rPr>
        <b/>
        <sz val="10"/>
        <color indexed="8"/>
        <rFont val="Arial"/>
        <family val="2"/>
      </rPr>
      <t>2</t>
    </r>
  </si>
  <si>
    <r>
      <t xml:space="preserve">Depth Control                                                    </t>
    </r>
    <r>
      <rPr>
        <b/>
        <sz val="10"/>
        <color indexed="8"/>
        <rFont val="Arial"/>
        <family val="2"/>
      </rPr>
      <t xml:space="preserve"> 2</t>
    </r>
  </si>
  <si>
    <r>
      <t xml:space="preserve">Operational Safety Requirements (S)             </t>
    </r>
    <r>
      <rPr>
        <b/>
        <sz val="10"/>
        <color indexed="8"/>
        <rFont val="Arial"/>
        <family val="2"/>
      </rPr>
      <t>6</t>
    </r>
  </si>
  <si>
    <r>
      <t xml:space="preserve">Header Completeness / Remarks (R)              </t>
    </r>
    <r>
      <rPr>
        <b/>
        <sz val="10"/>
        <color indexed="8"/>
        <rFont val="Arial"/>
        <family val="2"/>
      </rPr>
      <t>2</t>
    </r>
  </si>
  <si>
    <r>
      <t xml:space="preserve">Service Report Correct (S)                              </t>
    </r>
    <r>
      <rPr>
        <b/>
        <sz val="10"/>
        <color indexed="8"/>
        <rFont val="Arial"/>
        <family val="2"/>
      </rPr>
      <t xml:space="preserve"> 3</t>
    </r>
  </si>
  <si>
    <t>THYLACINE-1</t>
  </si>
  <si>
    <t>M. Bilek / G. Weste</t>
  </si>
  <si>
    <t>N/A</t>
  </si>
  <si>
    <t>MSCT</t>
  </si>
  <si>
    <t>Run in hole 500 m and pull out 50 m in order to ease out potential stretch of new cable.</t>
  </si>
  <si>
    <t>Run in hole to 100 mMDRT, calibrate tool.</t>
  </si>
  <si>
    <t>Drill floor to Schlumberger, JSA, rig up MCST.</t>
  </si>
  <si>
    <t>See Thylacine-1_Log QCDiary_Suite2(A)</t>
  </si>
  <si>
    <t>LEH-QT</t>
  </si>
  <si>
    <t>GR</t>
  </si>
  <si>
    <t>Log up for GR correlation make +0.5 m correction and verify with second pass.</t>
  </si>
  <si>
    <t>Set station and troubleshoot software for coring at 2306 m.  Move cable up and down</t>
  </si>
  <si>
    <t>No hydaulic pressure indicated - move cable.  Reset ok.  Move back to station</t>
  </si>
  <si>
    <t>Set station at 2306 m and start program, bit stalling out - 1.5" cored / 14 mins - break?</t>
  </si>
  <si>
    <t>Move up 1 m to try again, no penetration after 5 mins, motor stalling.  Abort and POH</t>
  </si>
  <si>
    <t>Pulled out of hole to reset the tool - decrease the WOB.</t>
  </si>
  <si>
    <t>Reduce WOB, check tools -ok, no core recovered but marker disks dropped ok.</t>
  </si>
  <si>
    <t>Run in hole</t>
  </si>
  <si>
    <t>Make GR correlation at 2110 to 2045 m (make -3.0 m correction)</t>
  </si>
  <si>
    <t>Take cores 1 to 12.</t>
  </si>
  <si>
    <t>GR Correlation 2255 to 2225 m (+0.1 m depth correction)</t>
  </si>
  <si>
    <t>Take cores 13 to 14.  Oil level problem abort coring and POH</t>
  </si>
  <si>
    <t>POH to examine MDT - tool</t>
  </si>
  <si>
    <t>Examine MSCT - hydraulic leak from motor housing.</t>
  </si>
  <si>
    <t>Rig down MSCT</t>
  </si>
  <si>
    <t>Rig up FMI</t>
  </si>
  <si>
    <t>Troubleshoot connection in GPIT.  Swap out</t>
  </si>
  <si>
    <t>RIH to casing shoe, check caliper, RIH to 2550MDRT</t>
  </si>
  <si>
    <t>POOH to 2470MDRT</t>
  </si>
  <si>
    <t>LOG 2550 -  2478MDRT for GR correlation (0.2m deep)</t>
  </si>
  <si>
    <t>Log FMI 2470 - 2028MDRTat 1800ft/hr</t>
  </si>
  <si>
    <t xml:space="preserve">RIH to 2225MDRT </t>
  </si>
  <si>
    <t>Log repeat section 2210 - 2135MDRT</t>
  </si>
  <si>
    <t>Rig down FMI</t>
  </si>
  <si>
    <t>Hold JSA, rig up VSP</t>
  </si>
  <si>
    <t>RIH to 80MDRT, calibrate  guns</t>
  </si>
  <si>
    <t>RIH, check shots 500m, 1000m, 1960m, 2000m, 2030m, 2200m, 2265m, 2500m, 2620m</t>
  </si>
  <si>
    <t>GR correlation 2610 - 2566MDRT, on depth</t>
  </si>
  <si>
    <t>RIH to TD</t>
  </si>
  <si>
    <t>RIH to 500m, carry out noise analysis etc.</t>
  </si>
  <si>
    <t>LEH</t>
  </si>
  <si>
    <t>CSAT-2</t>
  </si>
  <si>
    <t>CSAT-1</t>
  </si>
  <si>
    <t>CTEM</t>
  </si>
  <si>
    <t>FMI</t>
  </si>
  <si>
    <t>Log Finish</t>
  </si>
  <si>
    <t>Finish POOH</t>
  </si>
  <si>
    <t>VSP survey up hole @ 15m intervals to 1030 mMDRT.</t>
  </si>
  <si>
    <t>Change to checkshots at 750, 630, 500, 250 and seabed</t>
  </si>
  <si>
    <t>Rig down air guns for chopper landing</t>
  </si>
  <si>
    <t>Pull out of hole.</t>
  </si>
  <si>
    <t>Tools on surface</t>
  </si>
  <si>
    <t>Logger on bottom</t>
  </si>
  <si>
    <t>Rig Down Tools.</t>
  </si>
  <si>
    <t>Rig up CST's</t>
  </si>
  <si>
    <t>Log up for GR calibration at 2615 to 2575 m (note adjust GR gain)</t>
  </si>
  <si>
    <t>CSAT(2) - GR</t>
  </si>
  <si>
    <t>MSCT - GR</t>
  </si>
  <si>
    <t>FMI-GR</t>
  </si>
  <si>
    <t>RIH to first point</t>
  </si>
  <si>
    <t>At first point - commence CST's</t>
  </si>
  <si>
    <t>Re-ented CST points in system and cross check.</t>
  </si>
  <si>
    <t>Shoot CST' 18 to 20.</t>
  </si>
  <si>
    <t>Move up to CST point 16.  Note depth at 16 not fired on depth - resampled with 17?</t>
  </si>
  <si>
    <t>RIH to shoot CST 16 at depth 17 (2521.0 m) note 16 did not fire?</t>
  </si>
  <si>
    <t>Make GR depth correlation add 0.2 m</t>
  </si>
  <si>
    <t>Shoot CST' 21 to 39, GR correl, 40-51, GR correl, 52 to 60.</t>
  </si>
  <si>
    <t>POOH from 1867MDRT</t>
  </si>
  <si>
    <t>Rig down SWC, drill floor to drillers</t>
  </si>
  <si>
    <t>CSTD</t>
  </si>
  <si>
    <t>CSTD-CSTD-PGGTD</t>
  </si>
  <si>
    <t>Job Description</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</si>
</sst>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h]:mm"/>
    <numFmt numFmtId="173" formatCode="dd/mm/hh:mm"/>
    <numFmt numFmtId="174" formatCode="dd/mm/\ hh:mm"/>
    <numFmt numFmtId="175" formatCode="d:h:mm"/>
    <numFmt numFmtId="176" formatCode="d:[h]:mm"/>
    <numFmt numFmtId="177" formatCode="d/\ h:mm"/>
    <numFmt numFmtId="178" formatCode="[h]"/>
    <numFmt numFmtId="179" formatCode="0.0_)"/>
    <numFmt numFmtId="180" formatCode="0.0000"/>
    <numFmt numFmtId="181" formatCode="0.0"/>
    <numFmt numFmtId="182" formatCode="d/m/yy\ h:mm"/>
    <numFmt numFmtId="183" formatCode="dd/mm/yy\ hh:mm"/>
    <numFmt numFmtId="184" formatCode="mm/dd/yy"/>
    <numFmt numFmtId="185" formatCode="0.000"/>
    <numFmt numFmtId="186" formatCode="[hh]:mm"/>
    <numFmt numFmtId="187" formatCode="&quot;$&quot;#,##0.00"/>
    <numFmt numFmtId="188" formatCode="dd/mmm/yyyy"/>
  </numFmts>
  <fonts count="39">
    <font>
      <sz val="10"/>
      <name val="Arial"/>
      <family val="0"/>
    </font>
    <font>
      <b/>
      <sz val="10"/>
      <name val="Arial"/>
      <family val="0"/>
    </font>
    <font>
      <i/>
      <sz val="10"/>
      <name val="Arial"/>
      <family val="0"/>
    </font>
    <font>
      <b/>
      <i/>
      <sz val="10"/>
      <name val="Arial"/>
      <family val="0"/>
    </font>
    <font>
      <sz val="8"/>
      <name val="Arial"/>
      <family val="2"/>
    </font>
    <font>
      <sz val="10"/>
      <color indexed="8"/>
      <name val="Arial"/>
      <family val="2"/>
    </font>
    <font>
      <b/>
      <sz val="10"/>
      <color indexed="8"/>
      <name val="Arial"/>
      <family val="0"/>
    </font>
    <font>
      <b/>
      <sz val="8"/>
      <name val="Arial"/>
      <family val="0"/>
    </font>
    <font>
      <b/>
      <sz val="16"/>
      <name val="Arial"/>
      <family val="2"/>
    </font>
    <font>
      <sz val="11"/>
      <name val="Arial"/>
      <family val="2"/>
    </font>
    <font>
      <sz val="12"/>
      <name val="Arial"/>
      <family val="2"/>
    </font>
    <font>
      <b/>
      <sz val="12"/>
      <name val="Arial"/>
      <family val="2"/>
    </font>
    <font>
      <sz val="12"/>
      <name val="Helv"/>
      <family val="0"/>
    </font>
    <font>
      <sz val="12"/>
      <color indexed="8"/>
      <name val="Arial"/>
      <family val="2"/>
    </font>
    <font>
      <b/>
      <sz val="12"/>
      <name val="Times New Roman"/>
      <family val="0"/>
    </font>
    <font>
      <b/>
      <sz val="10"/>
      <name val="Times New Roman"/>
      <family val="0"/>
    </font>
    <font>
      <sz val="10"/>
      <name val="Times New Roman"/>
      <family val="0"/>
    </font>
    <font>
      <sz val="12"/>
      <name val="Times New Roman"/>
      <family val="1"/>
    </font>
    <font>
      <sz val="18.75"/>
      <name val="Arial"/>
      <family val="0"/>
    </font>
    <font>
      <sz val="10"/>
      <name val="Helv"/>
      <family val="0"/>
    </font>
    <font>
      <sz val="10"/>
      <color indexed="20"/>
      <name val="Arial"/>
      <family val="2"/>
    </font>
    <font>
      <sz val="8"/>
      <color indexed="8"/>
      <name val="Arial"/>
      <family val="2"/>
    </font>
    <font>
      <b/>
      <sz val="18"/>
      <name val="Arial"/>
      <family val="2"/>
    </font>
    <font>
      <sz val="11"/>
      <color indexed="8"/>
      <name val="Arial"/>
      <family val="2"/>
    </font>
    <font>
      <sz val="9"/>
      <color indexed="8"/>
      <name val="Arial"/>
      <family val="2"/>
    </font>
    <font>
      <b/>
      <sz val="11"/>
      <color indexed="8"/>
      <name val="Arial"/>
      <family val="2"/>
    </font>
    <font>
      <b/>
      <sz val="12"/>
      <color indexed="8"/>
      <name val="Arial"/>
      <family val="2"/>
    </font>
    <font>
      <b/>
      <sz val="11"/>
      <name val="Arial"/>
      <family val="2"/>
    </font>
    <font>
      <b/>
      <i/>
      <sz val="11"/>
      <color indexed="8"/>
      <name val="Arial"/>
      <family val="2"/>
    </font>
    <font>
      <i/>
      <sz val="11"/>
      <color indexed="8"/>
      <name val="Arial"/>
      <family val="2"/>
    </font>
    <font>
      <sz val="18"/>
      <name val="Arial"/>
      <family val="2"/>
    </font>
    <font>
      <b/>
      <sz val="18"/>
      <color indexed="9"/>
      <name val="Arial"/>
      <family val="2"/>
    </font>
    <font>
      <b/>
      <sz val="12"/>
      <color indexed="9"/>
      <name val="Arial"/>
      <family val="2"/>
    </font>
    <font>
      <b/>
      <sz val="9"/>
      <color indexed="8"/>
      <name val="Arial"/>
      <family val="2"/>
    </font>
    <font>
      <b/>
      <sz val="11"/>
      <color indexed="10"/>
      <name val="Arial"/>
      <family val="2"/>
    </font>
    <font>
      <sz val="9"/>
      <color indexed="10"/>
      <name val="Arial"/>
      <family val="2"/>
    </font>
    <font>
      <sz val="10"/>
      <color indexed="9"/>
      <name val="Arial"/>
      <family val="2"/>
    </font>
    <font>
      <b/>
      <sz val="11"/>
      <color indexed="12"/>
      <name val="Arial"/>
      <family val="2"/>
    </font>
    <font>
      <sz val="8.75"/>
      <color indexed="8"/>
      <name val="Arial"/>
      <family val="2"/>
    </font>
  </fonts>
  <fills count="12">
    <fill>
      <patternFill/>
    </fill>
    <fill>
      <patternFill patternType="gray125"/>
    </fill>
    <fill>
      <patternFill patternType="solid">
        <fgColor indexed="43"/>
        <bgColor indexed="64"/>
      </patternFill>
    </fill>
    <fill>
      <patternFill patternType="solid">
        <fgColor indexed="9"/>
        <bgColor indexed="64"/>
      </patternFill>
    </fill>
    <fill>
      <patternFill patternType="solid">
        <fgColor indexed="9"/>
        <bgColor indexed="64"/>
      </patternFill>
    </fill>
    <fill>
      <patternFill patternType="solid">
        <fgColor indexed="65"/>
        <bgColor indexed="64"/>
      </patternFill>
    </fill>
    <fill>
      <patternFill patternType="solid">
        <fgColor indexed="10"/>
        <bgColor indexed="64"/>
      </patternFill>
    </fill>
    <fill>
      <patternFill patternType="solid">
        <fgColor indexed="42"/>
        <bgColor indexed="64"/>
      </patternFill>
    </fill>
    <fill>
      <patternFill patternType="solid">
        <fgColor indexed="65"/>
        <bgColor indexed="64"/>
      </patternFill>
    </fill>
    <fill>
      <patternFill patternType="solid">
        <fgColor indexed="42"/>
        <bgColor indexed="64"/>
      </patternFill>
    </fill>
    <fill>
      <patternFill patternType="solid">
        <fgColor indexed="10"/>
        <bgColor indexed="64"/>
      </patternFill>
    </fill>
    <fill>
      <patternFill patternType="solid">
        <fgColor indexed="13"/>
        <bgColor indexed="64"/>
      </patternFill>
    </fill>
  </fills>
  <borders count="73">
    <border>
      <left/>
      <right/>
      <top/>
      <bottom/>
      <diagonal/>
    </border>
    <border>
      <left>
        <color indexed="63"/>
      </left>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style="thin"/>
      <right style="medium"/>
      <top style="thin"/>
      <bottom>
        <color indexed="63"/>
      </bottom>
    </border>
    <border>
      <left style="thin"/>
      <right style="medium"/>
      <top>
        <color indexed="63"/>
      </top>
      <bottom style="thin"/>
    </border>
    <border>
      <left style="thin"/>
      <right style="medium"/>
      <top style="thin"/>
      <bottom style="thin"/>
    </border>
    <border>
      <left style="medium"/>
      <right>
        <color indexed="63"/>
      </right>
      <top style="medium"/>
      <bottom>
        <color indexed="63"/>
      </bottom>
    </border>
    <border>
      <left style="medium"/>
      <right style="medium"/>
      <top style="medium"/>
      <bottom style="mediu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thin"/>
      <right style="thin"/>
      <top style="medium"/>
      <bottom style="thin"/>
    </border>
    <border>
      <left style="thin"/>
      <right>
        <color indexed="63"/>
      </right>
      <top style="medium"/>
      <bottom>
        <color indexed="63"/>
      </bottom>
    </border>
    <border>
      <left style="thin"/>
      <right style="thin"/>
      <top style="medium"/>
      <bottom>
        <color indexed="63"/>
      </bottom>
    </border>
    <border>
      <left style="thin">
        <color indexed="8"/>
      </left>
      <right>
        <color indexed="63"/>
      </right>
      <top>
        <color indexed="63"/>
      </top>
      <bottom>
        <color indexed="63"/>
      </bottom>
    </border>
    <border>
      <left style="thin"/>
      <right style="thin"/>
      <top>
        <color indexed="63"/>
      </top>
      <bottom>
        <color indexed="63"/>
      </bottom>
    </border>
    <border>
      <left style="thin"/>
      <right style="thin"/>
      <top style="thin"/>
      <bottom style="medium"/>
    </border>
    <border>
      <left style="medium"/>
      <right style="thin"/>
      <top style="medium"/>
      <bottom>
        <color indexed="63"/>
      </bottom>
    </border>
    <border>
      <left>
        <color indexed="63"/>
      </left>
      <right style="thin"/>
      <top style="medium"/>
      <bottom>
        <color indexed="63"/>
      </bottom>
    </border>
    <border>
      <left style="thin"/>
      <right style="medium"/>
      <top style="medium"/>
      <bottom>
        <color indexed="63"/>
      </bottom>
    </border>
    <border>
      <left>
        <color indexed="63"/>
      </left>
      <right style="medium"/>
      <top style="medium"/>
      <bottom>
        <color indexed="63"/>
      </bottom>
    </border>
    <border>
      <left>
        <color indexed="63"/>
      </left>
      <right style="thin"/>
      <top style="medium"/>
      <bottom style="thin"/>
    </border>
    <border>
      <left style="thin"/>
      <right style="medium"/>
      <top style="medium"/>
      <bottom style="thin"/>
    </border>
    <border>
      <left style="thin"/>
      <right style="medium"/>
      <top style="thin"/>
      <bottom style="medium"/>
    </border>
    <border>
      <left style="medium"/>
      <right style="thin"/>
      <top style="thin"/>
      <bottom>
        <color indexed="63"/>
      </bottom>
    </border>
    <border>
      <left>
        <color indexed="63"/>
      </left>
      <right style="thin"/>
      <top style="thin"/>
      <bottom>
        <color indexed="63"/>
      </bottom>
    </border>
    <border>
      <left style="medium"/>
      <right style="medium"/>
      <top>
        <color indexed="63"/>
      </top>
      <bottom style="thin"/>
    </border>
    <border>
      <left style="medium"/>
      <right style="medium"/>
      <top>
        <color indexed="63"/>
      </top>
      <bottom style="medium"/>
    </border>
    <border>
      <left style="thin"/>
      <right>
        <color indexed="63"/>
      </right>
      <top style="medium"/>
      <bottom style="medium"/>
    </border>
    <border>
      <left style="thin"/>
      <right>
        <color indexed="63"/>
      </right>
      <top style="thin"/>
      <bottom style="thin"/>
    </border>
    <border>
      <left>
        <color indexed="63"/>
      </left>
      <right style="thin"/>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medium"/>
      <right style="thin"/>
      <top>
        <color indexed="63"/>
      </top>
      <bottom style="thin"/>
    </border>
    <border>
      <left style="thin"/>
      <right style="thin"/>
      <top>
        <color indexed="63"/>
      </top>
      <bottom style="medium"/>
    </border>
    <border>
      <left style="thin"/>
      <right style="medium"/>
      <top>
        <color indexed="63"/>
      </top>
      <bottom style="medium"/>
    </border>
    <border>
      <left style="medium"/>
      <right style="medium"/>
      <top>
        <color indexed="63"/>
      </top>
      <bottom>
        <color indexed="63"/>
      </bottom>
    </border>
    <border>
      <left style="thin"/>
      <right>
        <color indexed="63"/>
      </right>
      <top style="medium"/>
      <bottom style="thin"/>
    </border>
    <border>
      <left style="thin"/>
      <right>
        <color indexed="63"/>
      </right>
      <top style="thin"/>
      <bottom>
        <color indexed="63"/>
      </bottom>
    </border>
    <border>
      <left>
        <color indexed="63"/>
      </left>
      <right style="thin"/>
      <top style="medium"/>
      <bottom style="medium"/>
    </border>
    <border>
      <left>
        <color indexed="63"/>
      </left>
      <right style="medium"/>
      <top style="medium"/>
      <bottom style="thin"/>
    </border>
    <border>
      <left>
        <color indexed="63"/>
      </left>
      <right style="medium"/>
      <top style="thin"/>
      <bottom style="thin"/>
    </border>
    <border>
      <left>
        <color indexed="63"/>
      </left>
      <right>
        <color indexed="63"/>
      </right>
      <top style="thin"/>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style="thin"/>
      <right>
        <color indexed="63"/>
      </right>
      <top style="thin"/>
      <bottom style="medium"/>
    </border>
    <border>
      <left>
        <color indexed="63"/>
      </left>
      <right style="thin"/>
      <top>
        <color indexed="63"/>
      </top>
      <bottom style="thin"/>
    </border>
    <border>
      <left>
        <color indexed="63"/>
      </left>
      <right>
        <color indexed="63"/>
      </right>
      <top style="medium"/>
      <bottom style="thin"/>
    </border>
    <border>
      <left style="thin"/>
      <right>
        <color indexed="63"/>
      </right>
      <top>
        <color indexed="63"/>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79">
    <xf numFmtId="0" fontId="0" fillId="0" borderId="0" xfId="0" applyAlignment="1">
      <alignment/>
    </xf>
    <xf numFmtId="0" fontId="0" fillId="0" borderId="0" xfId="0" applyBorder="1" applyAlignment="1">
      <alignment/>
    </xf>
    <xf numFmtId="0" fontId="0" fillId="0" borderId="1" xfId="0" applyBorder="1" applyAlignment="1">
      <alignment/>
    </xf>
    <xf numFmtId="0" fontId="1" fillId="0" borderId="1" xfId="0" applyFont="1" applyBorder="1" applyAlignment="1">
      <alignment/>
    </xf>
    <xf numFmtId="0" fontId="0" fillId="0" borderId="2" xfId="0" applyBorder="1" applyAlignment="1">
      <alignment/>
    </xf>
    <xf numFmtId="174" fontId="0" fillId="0" borderId="0" xfId="0" applyNumberFormat="1" applyBorder="1" applyAlignment="1">
      <alignment horizontal="center"/>
    </xf>
    <xf numFmtId="172" fontId="6" fillId="0" borderId="0" xfId="0" applyNumberFormat="1" applyFont="1" applyBorder="1" applyAlignment="1">
      <alignment horizontal="center"/>
    </xf>
    <xf numFmtId="172" fontId="5" fillId="0" borderId="0" xfId="0" applyNumberFormat="1" applyFont="1" applyBorder="1" applyAlignment="1">
      <alignment horizontal="center"/>
    </xf>
    <xf numFmtId="0" fontId="9" fillId="0" borderId="0" xfId="0" applyFont="1" applyBorder="1" applyAlignment="1">
      <alignment/>
    </xf>
    <xf numFmtId="179" fontId="9" fillId="0" borderId="0" xfId="0" applyNumberFormat="1" applyFont="1" applyBorder="1" applyAlignment="1" applyProtection="1">
      <alignment horizontal="centerContinuous"/>
      <protection/>
    </xf>
    <xf numFmtId="0" fontId="9" fillId="0" borderId="0" xfId="0" applyFont="1" applyBorder="1" applyAlignment="1">
      <alignment horizontal="centerContinuous"/>
    </xf>
    <xf numFmtId="14" fontId="9" fillId="0" borderId="0" xfId="0" applyNumberFormat="1" applyFont="1" applyBorder="1" applyAlignment="1" quotePrefix="1">
      <alignment horizontal="left"/>
    </xf>
    <xf numFmtId="0" fontId="9" fillId="0" borderId="0" xfId="0" applyFont="1" applyBorder="1" applyAlignment="1">
      <alignment horizontal="left"/>
    </xf>
    <xf numFmtId="179" fontId="9" fillId="0" borderId="0" xfId="0" applyNumberFormat="1" applyFont="1" applyBorder="1" applyAlignment="1" applyProtection="1">
      <alignment/>
      <protection/>
    </xf>
    <xf numFmtId="0" fontId="9" fillId="0" borderId="0" xfId="0" applyFont="1" applyBorder="1" applyAlignment="1">
      <alignment horizontal="right"/>
    </xf>
    <xf numFmtId="0" fontId="9" fillId="0" borderId="0" xfId="0" applyFont="1" applyBorder="1" applyAlignment="1">
      <alignment horizontal="center"/>
    </xf>
    <xf numFmtId="0" fontId="10" fillId="0" borderId="0" xfId="0" applyFont="1" applyBorder="1" applyAlignment="1">
      <alignment horizontal="center"/>
    </xf>
    <xf numFmtId="0" fontId="11" fillId="0" borderId="0" xfId="0" applyFont="1" applyBorder="1" applyAlignment="1">
      <alignment horizontal="centerContinuous"/>
    </xf>
    <xf numFmtId="0" fontId="9" fillId="0" borderId="3" xfId="0" applyFont="1" applyBorder="1" applyAlignment="1">
      <alignment horizontal="center"/>
    </xf>
    <xf numFmtId="0" fontId="9" fillId="0" borderId="4" xfId="0" applyFont="1" applyBorder="1" applyAlignment="1">
      <alignment horizontal="center"/>
    </xf>
    <xf numFmtId="0" fontId="9" fillId="0" borderId="5" xfId="0" applyFont="1" applyBorder="1" applyAlignment="1">
      <alignment horizontal="center"/>
    </xf>
    <xf numFmtId="180" fontId="9" fillId="0" borderId="5" xfId="0" applyNumberFormat="1" applyFont="1" applyBorder="1" applyAlignment="1">
      <alignment horizontal="center"/>
    </xf>
    <xf numFmtId="0" fontId="12" fillId="0" borderId="0" xfId="0" applyFont="1" applyBorder="1" applyAlignment="1">
      <alignment/>
    </xf>
    <xf numFmtId="0" fontId="10" fillId="0" borderId="0" xfId="0" applyFont="1" applyBorder="1" applyAlignment="1">
      <alignment/>
    </xf>
    <xf numFmtId="0" fontId="11" fillId="0" borderId="0" xfId="0" applyFont="1" applyBorder="1" applyAlignment="1">
      <alignment/>
    </xf>
    <xf numFmtId="0" fontId="11" fillId="0" borderId="0" xfId="0" applyFont="1" applyBorder="1" applyAlignment="1">
      <alignment/>
    </xf>
    <xf numFmtId="20" fontId="9" fillId="0" borderId="5" xfId="0" applyNumberFormat="1" applyFont="1" applyBorder="1" applyAlignment="1">
      <alignment horizontal="center"/>
    </xf>
    <xf numFmtId="22" fontId="0" fillId="0" borderId="5" xfId="0" applyNumberFormat="1" applyBorder="1" applyAlignment="1">
      <alignment horizontal="center"/>
    </xf>
    <xf numFmtId="0" fontId="4" fillId="0" borderId="0" xfId="0" applyFont="1" applyBorder="1" applyAlignment="1">
      <alignment horizontal="left"/>
    </xf>
    <xf numFmtId="20" fontId="0" fillId="0" borderId="0" xfId="0" applyNumberFormat="1" applyFont="1" applyBorder="1" applyAlignment="1">
      <alignment horizontal="center"/>
    </xf>
    <xf numFmtId="22" fontId="9" fillId="0" borderId="5" xfId="0" applyNumberFormat="1" applyFont="1" applyBorder="1" applyAlignment="1">
      <alignment horizontal="center"/>
    </xf>
    <xf numFmtId="0" fontId="19" fillId="0" borderId="0" xfId="0" applyFont="1" applyBorder="1" applyAlignment="1">
      <alignment/>
    </xf>
    <xf numFmtId="0" fontId="0" fillId="0" borderId="0" xfId="0" applyFont="1" applyAlignment="1">
      <alignment/>
    </xf>
    <xf numFmtId="0" fontId="1" fillId="0" borderId="0" xfId="0" applyFont="1" applyBorder="1" applyAlignment="1">
      <alignment/>
    </xf>
    <xf numFmtId="22" fontId="0" fillId="0" borderId="0" xfId="0" applyNumberFormat="1" applyFont="1" applyBorder="1" applyAlignment="1">
      <alignment/>
    </xf>
    <xf numFmtId="1" fontId="0" fillId="0" borderId="0" xfId="0" applyNumberFormat="1" applyFont="1" applyBorder="1" applyAlignment="1">
      <alignment horizontal="center"/>
    </xf>
    <xf numFmtId="22" fontId="0" fillId="0" borderId="0" xfId="0" applyNumberFormat="1" applyFont="1" applyBorder="1" applyAlignment="1">
      <alignment horizontal="center"/>
    </xf>
    <xf numFmtId="1" fontId="9" fillId="0" borderId="0" xfId="0" applyNumberFormat="1" applyFont="1" applyBorder="1" applyAlignment="1">
      <alignment/>
    </xf>
    <xf numFmtId="172" fontId="0" fillId="0" borderId="0" xfId="0" applyNumberFormat="1" applyFont="1" applyBorder="1" applyAlignment="1">
      <alignment horizontal="center"/>
    </xf>
    <xf numFmtId="180" fontId="0" fillId="0" borderId="0" xfId="0" applyNumberFormat="1" applyFont="1" applyBorder="1" applyAlignment="1">
      <alignment horizontal="center"/>
    </xf>
    <xf numFmtId="0" fontId="0" fillId="0" borderId="6" xfId="0" applyBorder="1" applyAlignment="1">
      <alignment/>
    </xf>
    <xf numFmtId="0" fontId="0" fillId="0" borderId="7" xfId="0" applyBorder="1" applyAlignment="1">
      <alignment/>
    </xf>
    <xf numFmtId="0" fontId="1" fillId="0" borderId="8" xfId="0" applyFont="1" applyBorder="1" applyAlignment="1">
      <alignment/>
    </xf>
    <xf numFmtId="0" fontId="0" fillId="0" borderId="9" xfId="0" applyBorder="1" applyAlignment="1">
      <alignment horizontal="center"/>
    </xf>
    <xf numFmtId="0" fontId="0" fillId="0" borderId="10" xfId="0" applyBorder="1" applyAlignment="1">
      <alignment horizontal="center"/>
    </xf>
    <xf numFmtId="0" fontId="9" fillId="0" borderId="11" xfId="0" applyFont="1" applyBorder="1" applyAlignment="1">
      <alignment horizontal="centerContinuous"/>
    </xf>
    <xf numFmtId="0" fontId="0" fillId="0" borderId="11" xfId="0" applyBorder="1" applyAlignment="1">
      <alignment horizontal="centerContinuous"/>
    </xf>
    <xf numFmtId="0" fontId="9" fillId="0" borderId="7" xfId="0" applyFont="1" applyBorder="1" applyAlignment="1">
      <alignment/>
    </xf>
    <xf numFmtId="0" fontId="9" fillId="0" borderId="6" xfId="0" applyFont="1" applyBorder="1" applyAlignment="1">
      <alignment/>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0" fillId="0" borderId="0" xfId="0" applyFont="1" applyBorder="1" applyAlignment="1">
      <alignment/>
    </xf>
    <xf numFmtId="0" fontId="0" fillId="0" borderId="0" xfId="0" applyFont="1" applyBorder="1" applyAlignment="1">
      <alignment horizontal="center"/>
    </xf>
    <xf numFmtId="172" fontId="0" fillId="2" borderId="5" xfId="0" applyNumberFormat="1" applyFill="1" applyBorder="1" applyAlignment="1">
      <alignment horizontal="center"/>
    </xf>
    <xf numFmtId="22" fontId="10" fillId="2" borderId="5" xfId="0" applyNumberFormat="1" applyFont="1" applyFill="1" applyBorder="1" applyAlignment="1">
      <alignment horizontal="center"/>
    </xf>
    <xf numFmtId="22" fontId="13" fillId="2" borderId="5" xfId="0" applyNumberFormat="1" applyFont="1" applyFill="1" applyBorder="1" applyAlignment="1">
      <alignment horizontal="center"/>
    </xf>
    <xf numFmtId="1" fontId="9" fillId="2" borderId="14" xfId="0" applyNumberFormat="1" applyFont="1" applyFill="1" applyBorder="1" applyAlignment="1">
      <alignment horizontal="center"/>
    </xf>
    <xf numFmtId="0" fontId="10" fillId="2" borderId="5" xfId="0" applyFont="1" applyFill="1" applyBorder="1" applyAlignment="1">
      <alignment horizontal="right"/>
    </xf>
    <xf numFmtId="20" fontId="0" fillId="2" borderId="5" xfId="0" applyNumberFormat="1" applyFont="1" applyFill="1" applyBorder="1" applyAlignment="1">
      <alignment horizontal="center"/>
    </xf>
    <xf numFmtId="187" fontId="0" fillId="0" borderId="0" xfId="0" applyNumberFormat="1" applyAlignment="1">
      <alignment/>
    </xf>
    <xf numFmtId="187" fontId="1" fillId="0" borderId="0" xfId="0" applyNumberFormat="1" applyFont="1" applyAlignment="1">
      <alignment/>
    </xf>
    <xf numFmtId="0" fontId="4" fillId="0" borderId="0" xfId="0" applyFont="1" applyBorder="1" applyAlignment="1">
      <alignment/>
    </xf>
    <xf numFmtId="0" fontId="23" fillId="3" borderId="0" xfId="0" applyFont="1" applyFill="1" applyBorder="1" applyAlignment="1">
      <alignment horizontal="right" vertical="center"/>
    </xf>
    <xf numFmtId="0" fontId="23" fillId="3"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pplyAlignment="1">
      <alignment horizontal="right" vertical="center"/>
    </xf>
    <xf numFmtId="0" fontId="24" fillId="0" borderId="0" xfId="0" applyFont="1" applyFill="1" applyBorder="1" applyAlignment="1">
      <alignment horizontal="center"/>
    </xf>
    <xf numFmtId="0" fontId="9" fillId="4" borderId="0" xfId="0" applyFont="1" applyFill="1" applyBorder="1" applyAlignment="1">
      <alignment horizontal="right"/>
    </xf>
    <xf numFmtId="0" fontId="9" fillId="4" borderId="0" xfId="0" applyFont="1" applyFill="1" applyBorder="1" applyAlignment="1">
      <alignment/>
    </xf>
    <xf numFmtId="0" fontId="23" fillId="4" borderId="0" xfId="0" applyFont="1" applyFill="1" applyBorder="1" applyAlignment="1">
      <alignment horizontal="left"/>
    </xf>
    <xf numFmtId="0" fontId="23" fillId="4" borderId="0" xfId="0" applyFont="1" applyFill="1" applyBorder="1" applyAlignment="1">
      <alignment/>
    </xf>
    <xf numFmtId="0" fontId="23" fillId="4" borderId="0" xfId="0" applyFont="1" applyFill="1" applyBorder="1" applyAlignment="1">
      <alignment horizontal="center"/>
    </xf>
    <xf numFmtId="0" fontId="23" fillId="4" borderId="0" xfId="0" applyFont="1" applyFill="1" applyBorder="1" applyAlignment="1">
      <alignment horizontal="right"/>
    </xf>
    <xf numFmtId="0" fontId="23" fillId="5" borderId="0" xfId="0" applyFont="1" applyFill="1" applyBorder="1" applyAlignment="1">
      <alignment horizontal="center"/>
    </xf>
    <xf numFmtId="0" fontId="23" fillId="5" borderId="0" xfId="0" applyFont="1" applyFill="1" applyBorder="1" applyAlignment="1">
      <alignment/>
    </xf>
    <xf numFmtId="0" fontId="23" fillId="5" borderId="15" xfId="0" applyFont="1" applyFill="1" applyBorder="1" applyAlignment="1">
      <alignment horizontal="center"/>
    </xf>
    <xf numFmtId="20" fontId="23" fillId="5" borderId="16" xfId="0" applyNumberFormat="1" applyFont="1" applyFill="1" applyBorder="1" applyAlignment="1">
      <alignment horizontal="center"/>
    </xf>
    <xf numFmtId="0" fontId="23" fillId="0" borderId="0" xfId="0" applyFont="1" applyFill="1" applyBorder="1" applyAlignment="1">
      <alignment/>
    </xf>
    <xf numFmtId="0" fontId="23" fillId="0" borderId="6" xfId="0" applyFont="1" applyFill="1" applyBorder="1" applyAlignment="1">
      <alignment/>
    </xf>
    <xf numFmtId="0" fontId="23" fillId="0" borderId="0" xfId="0" applyFont="1" applyBorder="1" applyAlignment="1">
      <alignment/>
    </xf>
    <xf numFmtId="0" fontId="23" fillId="0" borderId="6" xfId="0" applyFont="1" applyBorder="1" applyAlignment="1">
      <alignment/>
    </xf>
    <xf numFmtId="0" fontId="9" fillId="0" borderId="17" xfId="0" applyFont="1" applyBorder="1" applyAlignment="1">
      <alignment/>
    </xf>
    <xf numFmtId="0" fontId="27" fillId="6" borderId="18" xfId="0" applyFont="1" applyFill="1" applyBorder="1" applyAlignment="1">
      <alignment horizontal="left" vertical="center"/>
    </xf>
    <xf numFmtId="0" fontId="9" fillId="6" borderId="1" xfId="0" applyFont="1" applyFill="1" applyBorder="1" applyAlignment="1">
      <alignment/>
    </xf>
    <xf numFmtId="0" fontId="27" fillId="0" borderId="0" xfId="0" applyFont="1" applyBorder="1" applyAlignment="1">
      <alignment horizontal="left" vertical="center"/>
    </xf>
    <xf numFmtId="0" fontId="9" fillId="7" borderId="16" xfId="0" applyFont="1" applyFill="1" applyBorder="1" applyAlignment="1">
      <alignment/>
    </xf>
    <xf numFmtId="0" fontId="9" fillId="0" borderId="0" xfId="0" applyFont="1" applyAlignment="1">
      <alignment/>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27" fillId="0" borderId="0" xfId="0" applyFont="1" applyBorder="1" applyAlignment="1">
      <alignment horizontal="center" vertical="center"/>
    </xf>
    <xf numFmtId="0" fontId="9" fillId="4" borderId="0" xfId="0" applyFont="1" applyFill="1" applyBorder="1" applyAlignment="1">
      <alignment horizontal="center" vertical="center"/>
    </xf>
    <xf numFmtId="0" fontId="25" fillId="3" borderId="0" xfId="0" applyFont="1" applyFill="1" applyBorder="1" applyAlignment="1">
      <alignment vertical="center"/>
    </xf>
    <xf numFmtId="14" fontId="23" fillId="4" borderId="0" xfId="0" applyNumberFormat="1" applyFont="1" applyFill="1" applyBorder="1" applyAlignment="1">
      <alignment vertical="center"/>
    </xf>
    <xf numFmtId="0" fontId="23" fillId="5" borderId="0" xfId="0" applyFont="1" applyFill="1" applyAlignment="1">
      <alignment vertical="center"/>
    </xf>
    <xf numFmtId="0" fontId="23" fillId="4" borderId="6" xfId="0" applyFont="1" applyFill="1" applyBorder="1" applyAlignment="1">
      <alignment vertical="center"/>
    </xf>
    <xf numFmtId="0" fontId="23" fillId="0" borderId="0" xfId="0" applyFont="1" applyFill="1" applyBorder="1" applyAlignment="1">
      <alignment horizontal="left"/>
    </xf>
    <xf numFmtId="0" fontId="23" fillId="0" borderId="0" xfId="0" applyFont="1" applyFill="1" applyBorder="1" applyAlignment="1">
      <alignment horizontal="center"/>
    </xf>
    <xf numFmtId="0" fontId="23" fillId="5" borderId="0" xfId="0" applyFont="1" applyFill="1" applyAlignment="1">
      <alignment/>
    </xf>
    <xf numFmtId="0" fontId="23" fillId="6" borderId="18" xfId="0" applyFont="1" applyFill="1" applyBorder="1" applyAlignment="1">
      <alignment/>
    </xf>
    <xf numFmtId="0" fontId="23" fillId="6" borderId="1" xfId="0" applyFont="1" applyFill="1" applyBorder="1" applyAlignment="1">
      <alignment/>
    </xf>
    <xf numFmtId="0" fontId="23" fillId="6" borderId="1" xfId="0" applyFont="1" applyFill="1" applyBorder="1" applyAlignment="1">
      <alignment horizontal="left"/>
    </xf>
    <xf numFmtId="0" fontId="25" fillId="3" borderId="0" xfId="0" applyFont="1" applyFill="1" applyBorder="1" applyAlignment="1">
      <alignment horizontal="left" vertical="center"/>
    </xf>
    <xf numFmtId="0" fontId="23" fillId="8" borderId="0" xfId="0" applyFont="1" applyFill="1" applyBorder="1" applyAlignment="1">
      <alignment vertical="center"/>
    </xf>
    <xf numFmtId="0" fontId="25" fillId="3" borderId="0" xfId="0" applyFont="1" applyFill="1" applyBorder="1" applyAlignment="1">
      <alignment horizontal="left"/>
    </xf>
    <xf numFmtId="0" fontId="23" fillId="3" borderId="0" xfId="0" applyFont="1" applyFill="1" applyBorder="1" applyAlignment="1">
      <alignment/>
    </xf>
    <xf numFmtId="0" fontId="23" fillId="5" borderId="6" xfId="0" applyFont="1" applyFill="1" applyBorder="1" applyAlignment="1">
      <alignment/>
    </xf>
    <xf numFmtId="0" fontId="23" fillId="0" borderId="0" xfId="0" applyFont="1" applyFill="1" applyAlignment="1">
      <alignment/>
    </xf>
    <xf numFmtId="0" fontId="23" fillId="0" borderId="0" xfId="0" applyFont="1" applyAlignment="1">
      <alignment vertical="center"/>
    </xf>
    <xf numFmtId="0" fontId="23" fillId="0" borderId="0" xfId="0" applyFont="1" applyBorder="1" applyAlignment="1">
      <alignment vertical="center"/>
    </xf>
    <xf numFmtId="0" fontId="23" fillId="0" borderId="0" xfId="0" applyFont="1" applyAlignment="1">
      <alignment/>
    </xf>
    <xf numFmtId="0" fontId="23" fillId="0" borderId="0" xfId="0" applyFont="1" applyAlignment="1">
      <alignment horizontal="left" vertical="center"/>
    </xf>
    <xf numFmtId="0" fontId="23" fillId="0" borderId="0" xfId="0" applyFont="1" applyFill="1" applyAlignment="1">
      <alignment horizontal="left" vertical="center"/>
    </xf>
    <xf numFmtId="0" fontId="9" fillId="0" borderId="0" xfId="0" applyFont="1" applyAlignment="1">
      <alignment vertical="center"/>
    </xf>
    <xf numFmtId="0" fontId="9" fillId="0" borderId="7" xfId="0" applyFont="1" applyBorder="1" applyAlignment="1">
      <alignment horizontal="left" vertical="top" wrapText="1"/>
    </xf>
    <xf numFmtId="0" fontId="9" fillId="0" borderId="6" xfId="0" applyFont="1" applyBorder="1" applyAlignment="1">
      <alignment horizontal="left" vertical="top" wrapText="1"/>
    </xf>
    <xf numFmtId="0" fontId="23" fillId="0" borderId="7" xfId="0" applyFont="1" applyBorder="1" applyAlignment="1">
      <alignment/>
    </xf>
    <xf numFmtId="0" fontId="28" fillId="0" borderId="7" xfId="0" applyFont="1" applyBorder="1" applyAlignment="1">
      <alignment/>
    </xf>
    <xf numFmtId="0" fontId="23" fillId="0" borderId="0" xfId="0" applyFont="1" applyBorder="1" applyAlignment="1">
      <alignment horizontal="center" vertical="center"/>
    </xf>
    <xf numFmtId="0" fontId="25" fillId="0" borderId="0" xfId="0" applyFont="1" applyBorder="1" applyAlignment="1">
      <alignment/>
    </xf>
    <xf numFmtId="0" fontId="23" fillId="0" borderId="7" xfId="0" applyFont="1" applyBorder="1" applyAlignment="1">
      <alignment horizontal="center"/>
    </xf>
    <xf numFmtId="0" fontId="23" fillId="0" borderId="0" xfId="0" applyFont="1" applyBorder="1" applyAlignment="1">
      <alignment horizontal="center"/>
    </xf>
    <xf numFmtId="0" fontId="29" fillId="0" borderId="0" xfId="0" applyFont="1" applyBorder="1" applyAlignment="1">
      <alignment horizontal="right"/>
    </xf>
    <xf numFmtId="0" fontId="23" fillId="0" borderId="19" xfId="0" applyFont="1" applyBorder="1" applyAlignment="1">
      <alignment/>
    </xf>
    <xf numFmtId="0" fontId="23" fillId="0" borderId="20" xfId="0" applyFont="1" applyBorder="1" applyAlignment="1">
      <alignment/>
    </xf>
    <xf numFmtId="22" fontId="23" fillId="4" borderId="0" xfId="0" applyNumberFormat="1" applyFont="1" applyFill="1" applyBorder="1" applyAlignment="1">
      <alignment horizontal="center"/>
    </xf>
    <xf numFmtId="181" fontId="23" fillId="4" borderId="0" xfId="0" applyNumberFormat="1" applyFont="1" applyFill="1" applyBorder="1" applyAlignment="1">
      <alignment horizontal="center"/>
    </xf>
    <xf numFmtId="1" fontId="23" fillId="4" borderId="0" xfId="0" applyNumberFormat="1" applyFont="1" applyFill="1" applyBorder="1" applyAlignment="1">
      <alignment horizontal="center"/>
    </xf>
    <xf numFmtId="0" fontId="23" fillId="4" borderId="0" xfId="0" applyFont="1" applyFill="1" applyBorder="1" applyAlignment="1">
      <alignment horizontal="center" wrapText="1"/>
    </xf>
    <xf numFmtId="0" fontId="23" fillId="4" borderId="7" xfId="0" applyFont="1" applyFill="1" applyBorder="1" applyAlignment="1">
      <alignment horizontal="center"/>
    </xf>
    <xf numFmtId="0" fontId="23" fillId="4" borderId="21" xfId="0" applyFont="1" applyFill="1" applyBorder="1" applyAlignment="1">
      <alignment horizontal="center"/>
    </xf>
    <xf numFmtId="0" fontId="23" fillId="4" borderId="0" xfId="0" applyFont="1" applyFill="1" applyBorder="1" applyAlignment="1">
      <alignment horizontal="left" vertical="center"/>
    </xf>
    <xf numFmtId="20" fontId="23" fillId="4" borderId="0" xfId="0" applyNumberFormat="1" applyFont="1" applyFill="1" applyBorder="1" applyAlignment="1">
      <alignment horizontal="left" vertical="center"/>
    </xf>
    <xf numFmtId="172" fontId="23" fillId="4" borderId="0" xfId="0" applyNumberFormat="1" applyFont="1" applyFill="1" applyBorder="1" applyAlignment="1">
      <alignment horizontal="left" vertical="center"/>
    </xf>
    <xf numFmtId="0" fontId="9" fillId="4" borderId="1" xfId="0" applyFont="1" applyFill="1" applyBorder="1" applyAlignment="1">
      <alignment vertical="center"/>
    </xf>
    <xf numFmtId="0" fontId="9" fillId="4" borderId="2" xfId="0" applyFont="1" applyFill="1" applyBorder="1" applyAlignment="1">
      <alignment vertical="center"/>
    </xf>
    <xf numFmtId="0" fontId="23" fillId="4" borderId="7" xfId="0" applyFont="1" applyFill="1" applyBorder="1" applyAlignment="1">
      <alignment vertical="center"/>
    </xf>
    <xf numFmtId="0" fontId="23" fillId="0" borderId="6" xfId="0" applyFont="1" applyBorder="1" applyAlignment="1">
      <alignment vertical="center"/>
    </xf>
    <xf numFmtId="0" fontId="23" fillId="6" borderId="2" xfId="0" applyFont="1" applyFill="1" applyBorder="1" applyAlignment="1">
      <alignment/>
    </xf>
    <xf numFmtId="0" fontId="23" fillId="0" borderId="5" xfId="0" applyFont="1" applyFill="1" applyBorder="1" applyAlignment="1" applyProtection="1">
      <alignment horizontal="center"/>
      <protection locked="0"/>
    </xf>
    <xf numFmtId="0" fontId="23" fillId="0" borderId="5" xfId="0" applyFont="1" applyBorder="1" applyAlignment="1" applyProtection="1">
      <alignment horizontal="center"/>
      <protection locked="0"/>
    </xf>
    <xf numFmtId="0" fontId="9" fillId="6" borderId="2" xfId="0" applyFont="1" applyFill="1" applyBorder="1" applyAlignment="1">
      <alignment/>
    </xf>
    <xf numFmtId="0" fontId="8" fillId="0" borderId="0" xfId="0" applyFont="1" applyBorder="1" applyAlignment="1">
      <alignment/>
    </xf>
    <xf numFmtId="0" fontId="30" fillId="6" borderId="1" xfId="0" applyFont="1" applyFill="1" applyBorder="1" applyAlignment="1">
      <alignment/>
    </xf>
    <xf numFmtId="0" fontId="31" fillId="6" borderId="1" xfId="0" applyFont="1" applyFill="1" applyBorder="1" applyAlignment="1">
      <alignment horizontal="left" vertical="center"/>
    </xf>
    <xf numFmtId="0" fontId="23" fillId="7" borderId="22" xfId="0" applyFont="1" applyFill="1" applyBorder="1" applyAlignment="1">
      <alignment vertical="center"/>
    </xf>
    <xf numFmtId="0" fontId="23" fillId="7" borderId="23" xfId="0" applyFont="1" applyFill="1" applyBorder="1" applyAlignment="1">
      <alignment vertical="center"/>
    </xf>
    <xf numFmtId="0" fontId="23" fillId="7" borderId="24" xfId="0" applyFont="1" applyFill="1" applyBorder="1" applyAlignment="1">
      <alignment/>
    </xf>
    <xf numFmtId="0" fontId="9" fillId="0" borderId="16" xfId="0" applyFont="1" applyBorder="1" applyAlignment="1">
      <alignment horizontal="center"/>
    </xf>
    <xf numFmtId="0" fontId="10" fillId="0" borderId="16" xfId="0" applyFont="1" applyBorder="1" applyAlignment="1">
      <alignment horizontal="right"/>
    </xf>
    <xf numFmtId="0" fontId="10" fillId="0" borderId="18" xfId="0" applyFont="1" applyBorder="1" applyAlignment="1">
      <alignment horizontal="right" vertical="center"/>
    </xf>
    <xf numFmtId="0" fontId="22" fillId="0" borderId="0" xfId="0" applyFont="1" applyBorder="1" applyAlignment="1">
      <alignment/>
    </xf>
    <xf numFmtId="0" fontId="23" fillId="7" borderId="22" xfId="0" applyFont="1" applyFill="1" applyBorder="1" applyAlignment="1">
      <alignment/>
    </xf>
    <xf numFmtId="0" fontId="23" fillId="3" borderId="0" xfId="0" applyFont="1" applyFill="1" applyBorder="1" applyAlignment="1">
      <alignment horizontal="right"/>
    </xf>
    <xf numFmtId="0" fontId="13" fillId="3" borderId="0" xfId="0" applyFont="1" applyFill="1" applyBorder="1" applyAlignment="1">
      <alignment horizontal="center" vertical="center"/>
    </xf>
    <xf numFmtId="0" fontId="23" fillId="9" borderId="24" xfId="0" applyFont="1" applyFill="1" applyBorder="1" applyAlignment="1">
      <alignment horizontal="center" vertical="center"/>
    </xf>
    <xf numFmtId="0" fontId="23" fillId="9" borderId="22" xfId="0" applyFont="1" applyFill="1" applyBorder="1" applyAlignment="1">
      <alignment horizontal="center" vertical="center"/>
    </xf>
    <xf numFmtId="0" fontId="23" fillId="7" borderId="22" xfId="0" applyFont="1" applyFill="1" applyBorder="1" applyAlignment="1">
      <alignment horizontal="center"/>
    </xf>
    <xf numFmtId="0" fontId="23" fillId="9" borderId="23" xfId="0" applyFont="1" applyFill="1" applyBorder="1" applyAlignment="1">
      <alignment horizontal="center" vertical="center"/>
    </xf>
    <xf numFmtId="0" fontId="23" fillId="7" borderId="24" xfId="0" applyFont="1" applyFill="1" applyBorder="1" applyAlignment="1">
      <alignment horizontal="center"/>
    </xf>
    <xf numFmtId="0" fontId="21" fillId="0" borderId="0" xfId="0" applyFont="1" applyFill="1" applyBorder="1" applyAlignment="1">
      <alignment horizontal="left"/>
    </xf>
    <xf numFmtId="0" fontId="21" fillId="3" borderId="0" xfId="0" applyFont="1" applyFill="1" applyBorder="1" applyAlignment="1">
      <alignment vertical="center"/>
    </xf>
    <xf numFmtId="0" fontId="23" fillId="0" borderId="6" xfId="0" applyFont="1" applyBorder="1" applyAlignment="1">
      <alignment wrapText="1"/>
    </xf>
    <xf numFmtId="0" fontId="32" fillId="6" borderId="1" xfId="0" applyFont="1" applyFill="1" applyBorder="1" applyAlignment="1">
      <alignment/>
    </xf>
    <xf numFmtId="0" fontId="25" fillId="8" borderId="18" xfId="0" applyFont="1" applyFill="1" applyBorder="1" applyAlignment="1">
      <alignment horizontal="center" vertical="center"/>
    </xf>
    <xf numFmtId="0" fontId="9" fillId="6" borderId="18" xfId="0" applyFont="1" applyFill="1" applyBorder="1" applyAlignment="1">
      <alignment/>
    </xf>
    <xf numFmtId="0" fontId="32" fillId="10" borderId="1" xfId="0" applyFont="1" applyFill="1" applyBorder="1" applyAlignment="1">
      <alignment vertical="center"/>
    </xf>
    <xf numFmtId="0" fontId="27" fillId="6"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2" xfId="0" applyFont="1" applyFill="1" applyBorder="1" applyAlignment="1">
      <alignment horizontal="center" vertical="center"/>
    </xf>
    <xf numFmtId="0" fontId="23" fillId="7" borderId="23" xfId="0" applyFont="1" applyFill="1" applyBorder="1" applyAlignment="1">
      <alignment/>
    </xf>
    <xf numFmtId="0" fontId="9" fillId="4" borderId="7" xfId="0" applyFont="1" applyFill="1" applyBorder="1" applyAlignment="1">
      <alignment horizontal="right"/>
    </xf>
    <xf numFmtId="0" fontId="33" fillId="5" borderId="25" xfId="0" applyFont="1" applyFill="1" applyBorder="1" applyAlignment="1">
      <alignment horizontal="center" vertical="center"/>
    </xf>
    <xf numFmtId="0" fontId="21" fillId="4" borderId="0" xfId="0" applyFont="1" applyFill="1" applyBorder="1" applyAlignment="1">
      <alignment horizontal="left"/>
    </xf>
    <xf numFmtId="0" fontId="23" fillId="7" borderId="23" xfId="0" applyFont="1" applyFill="1" applyBorder="1" applyAlignment="1">
      <alignment horizontal="center"/>
    </xf>
    <xf numFmtId="0" fontId="21" fillId="5" borderId="0" xfId="0" applyFont="1" applyFill="1" applyBorder="1" applyAlignment="1">
      <alignment/>
    </xf>
    <xf numFmtId="0" fontId="21" fillId="8" borderId="0" xfId="0" applyFont="1" applyFill="1" applyBorder="1" applyAlignment="1">
      <alignment horizontal="left" vertical="center"/>
    </xf>
    <xf numFmtId="0" fontId="21" fillId="5" borderId="0" xfId="0" applyFont="1" applyFill="1" applyBorder="1" applyAlignment="1">
      <alignment horizontal="left"/>
    </xf>
    <xf numFmtId="0" fontId="23" fillId="5" borderId="1" xfId="0" applyFont="1" applyFill="1" applyBorder="1" applyAlignment="1">
      <alignment/>
    </xf>
    <xf numFmtId="0" fontId="23" fillId="5" borderId="2" xfId="0" applyFont="1" applyFill="1" applyBorder="1" applyAlignment="1">
      <alignment/>
    </xf>
    <xf numFmtId="0" fontId="23" fillId="3" borderId="18" xfId="0" applyFont="1" applyFill="1" applyBorder="1" applyAlignment="1">
      <alignment horizontal="left"/>
    </xf>
    <xf numFmtId="0" fontId="32" fillId="6" borderId="1" xfId="0" applyFont="1" applyFill="1" applyBorder="1" applyAlignment="1">
      <alignment vertical="center"/>
    </xf>
    <xf numFmtId="0" fontId="23" fillId="0" borderId="26" xfId="0" applyFont="1" applyBorder="1" applyAlignment="1">
      <alignment horizontal="center" vertical="center"/>
    </xf>
    <xf numFmtId="0" fontId="23" fillId="0" borderId="27" xfId="0" applyFont="1" applyBorder="1" applyAlignment="1">
      <alignment horizontal="center" vertical="center"/>
    </xf>
    <xf numFmtId="0" fontId="23" fillId="6" borderId="18" xfId="0" applyFont="1" applyFill="1" applyBorder="1" applyAlignment="1">
      <alignment horizontal="center"/>
    </xf>
    <xf numFmtId="0" fontId="23" fillId="6" borderId="1" xfId="0" applyFont="1" applyFill="1" applyBorder="1" applyAlignment="1">
      <alignment horizontal="center" wrapText="1"/>
    </xf>
    <xf numFmtId="0" fontId="9" fillId="6" borderId="1" xfId="0" applyFont="1" applyFill="1" applyBorder="1" applyAlignment="1">
      <alignment/>
    </xf>
    <xf numFmtId="22" fontId="23" fillId="6" borderId="1" xfId="0" applyNumberFormat="1" applyFont="1" applyFill="1" applyBorder="1" applyAlignment="1">
      <alignment horizontal="center"/>
    </xf>
    <xf numFmtId="181" fontId="23" fillId="6" borderId="1" xfId="0" applyNumberFormat="1" applyFont="1" applyFill="1" applyBorder="1" applyAlignment="1">
      <alignment horizontal="center"/>
    </xf>
    <xf numFmtId="181" fontId="32" fillId="6" borderId="1" xfId="0" applyNumberFormat="1" applyFont="1" applyFill="1" applyBorder="1" applyAlignment="1">
      <alignment horizontal="center" vertical="center"/>
    </xf>
    <xf numFmtId="1" fontId="23" fillId="6" borderId="1" xfId="0" applyNumberFormat="1" applyFont="1" applyFill="1" applyBorder="1" applyAlignment="1">
      <alignment horizontal="center"/>
    </xf>
    <xf numFmtId="0" fontId="23" fillId="6" borderId="1" xfId="0" applyFont="1" applyFill="1" applyBorder="1" applyAlignment="1">
      <alignment horizontal="center"/>
    </xf>
    <xf numFmtId="181" fontId="23" fillId="0" borderId="0" xfId="0" applyNumberFormat="1" applyFont="1" applyBorder="1" applyAlignment="1">
      <alignment/>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23" fillId="0" borderId="30" xfId="0" applyFont="1" applyBorder="1" applyAlignment="1">
      <alignment horizontal="center" vertical="center"/>
    </xf>
    <xf numFmtId="0" fontId="23" fillId="0" borderId="3" xfId="0" applyFont="1" applyBorder="1" applyAlignment="1">
      <alignment horizontal="center" vertical="center"/>
    </xf>
    <xf numFmtId="181" fontId="23" fillId="2" borderId="5" xfId="0" applyNumberFormat="1" applyFont="1" applyFill="1" applyBorder="1" applyAlignment="1">
      <alignment horizontal="center"/>
    </xf>
    <xf numFmtId="1" fontId="23" fillId="2" borderId="5" xfId="0" applyNumberFormat="1" applyFont="1" applyFill="1" applyBorder="1" applyAlignment="1">
      <alignment horizontal="center"/>
    </xf>
    <xf numFmtId="181" fontId="23" fillId="2" borderId="31" xfId="0" applyNumberFormat="1" applyFont="1" applyFill="1" applyBorder="1" applyAlignment="1">
      <alignment horizontal="center"/>
    </xf>
    <xf numFmtId="1" fontId="23" fillId="2" borderId="31" xfId="0" applyNumberFormat="1" applyFont="1" applyFill="1" applyBorder="1" applyAlignment="1">
      <alignment horizontal="center"/>
    </xf>
    <xf numFmtId="0" fontId="23" fillId="2" borderId="28" xfId="0" applyNumberFormat="1" applyFont="1" applyFill="1" applyBorder="1" applyAlignment="1">
      <alignment horizontal="center" vertical="center" wrapText="1"/>
    </xf>
    <xf numFmtId="0" fontId="23" fillId="0" borderId="7" xfId="0" applyFont="1" applyBorder="1" applyAlignment="1">
      <alignment horizontal="left" vertical="center"/>
    </xf>
    <xf numFmtId="0" fontId="23" fillId="0" borderId="27" xfId="0" applyFont="1" applyBorder="1" applyAlignment="1">
      <alignment horizontal="left" vertical="center"/>
    </xf>
    <xf numFmtId="0" fontId="23" fillId="0" borderId="24" xfId="0" applyFont="1" applyBorder="1" applyAlignment="1">
      <alignment horizontal="center" vertical="center"/>
    </xf>
    <xf numFmtId="0" fontId="23" fillId="0" borderId="28" xfId="0" applyFont="1" applyBorder="1" applyAlignment="1">
      <alignment horizontal="right" vertical="center"/>
    </xf>
    <xf numFmtId="0" fontId="25" fillId="0" borderId="32" xfId="0" applyFont="1" applyBorder="1" applyAlignment="1">
      <alignment horizontal="center" vertical="center"/>
    </xf>
    <xf numFmtId="0" fontId="23" fillId="7" borderId="23" xfId="0" applyFont="1" applyFill="1" applyBorder="1" applyAlignment="1">
      <alignment horizontal="center" vertical="center"/>
    </xf>
    <xf numFmtId="0" fontId="23" fillId="4" borderId="21" xfId="0" applyFont="1" applyFill="1" applyBorder="1" applyAlignment="1">
      <alignment vertical="center"/>
    </xf>
    <xf numFmtId="0" fontId="23" fillId="0" borderId="1" xfId="0" applyFont="1" applyBorder="1" applyAlignment="1">
      <alignment horizontal="left" vertical="center"/>
    </xf>
    <xf numFmtId="0" fontId="23" fillId="0" borderId="20" xfId="0" applyFont="1" applyBorder="1" applyAlignment="1">
      <alignment vertical="center"/>
    </xf>
    <xf numFmtId="0" fontId="23" fillId="0" borderId="18" xfId="0" applyFont="1" applyBorder="1" applyAlignment="1">
      <alignment vertical="center"/>
    </xf>
    <xf numFmtId="0" fontId="23" fillId="4" borderId="16" xfId="0" applyFont="1" applyFill="1" applyBorder="1" applyAlignment="1">
      <alignment horizontal="right" vertical="center"/>
    </xf>
    <xf numFmtId="0" fontId="9" fillId="4" borderId="1" xfId="0" applyFont="1" applyFill="1" applyBorder="1" applyAlignment="1">
      <alignment horizontal="left" vertical="top" wrapText="1"/>
    </xf>
    <xf numFmtId="0" fontId="9" fillId="4" borderId="19" xfId="0" applyFont="1" applyFill="1" applyBorder="1" applyAlignment="1">
      <alignment horizontal="left" vertical="top" wrapText="1"/>
    </xf>
    <xf numFmtId="0" fontId="23" fillId="4" borderId="18" xfId="0" applyFont="1" applyFill="1" applyBorder="1" applyAlignment="1">
      <alignment horizontal="left" vertical="center"/>
    </xf>
    <xf numFmtId="0" fontId="25" fillId="3" borderId="7" xfId="0" applyFont="1" applyFill="1" applyBorder="1" applyAlignment="1">
      <alignment horizontal="left"/>
    </xf>
    <xf numFmtId="0" fontId="23" fillId="4" borderId="6" xfId="0" applyFont="1" applyFill="1" applyBorder="1" applyAlignment="1">
      <alignment/>
    </xf>
    <xf numFmtId="0" fontId="23" fillId="0" borderId="33" xfId="0" applyFont="1" applyBorder="1" applyAlignment="1">
      <alignment horizontal="center"/>
    </xf>
    <xf numFmtId="0" fontId="23" fillId="0" borderId="28" xfId="0" applyFont="1" applyBorder="1" applyAlignment="1">
      <alignment horizontal="center"/>
    </xf>
    <xf numFmtId="0" fontId="23" fillId="0" borderId="27" xfId="0" applyFont="1" applyBorder="1" applyAlignment="1">
      <alignment horizontal="center"/>
    </xf>
    <xf numFmtId="0" fontId="23" fillId="0" borderId="34" xfId="0" applyFont="1" applyBorder="1" applyAlignment="1">
      <alignment horizontal="center"/>
    </xf>
    <xf numFmtId="0" fontId="23" fillId="0" borderId="3" xfId="0" applyFont="1" applyFill="1" applyBorder="1" applyAlignment="1" applyProtection="1">
      <alignment horizontal="center"/>
      <protection locked="0"/>
    </xf>
    <xf numFmtId="0" fontId="23" fillId="0" borderId="3" xfId="0" applyFont="1" applyBorder="1" applyAlignment="1" applyProtection="1">
      <alignment horizontal="center"/>
      <protection locked="0"/>
    </xf>
    <xf numFmtId="0" fontId="23" fillId="0" borderId="35" xfId="0" applyFont="1" applyBorder="1" applyAlignment="1">
      <alignment/>
    </xf>
    <xf numFmtId="0" fontId="23" fillId="0" borderId="36" xfId="0" applyFont="1" applyFill="1" applyBorder="1" applyAlignment="1" applyProtection="1">
      <alignment horizontal="center"/>
      <protection locked="0"/>
    </xf>
    <xf numFmtId="0" fontId="23" fillId="0" borderId="26" xfId="0" applyFont="1" applyFill="1" applyBorder="1" applyAlignment="1" applyProtection="1">
      <alignment horizontal="center"/>
      <protection locked="0"/>
    </xf>
    <xf numFmtId="0" fontId="23" fillId="0" borderId="26" xfId="0" applyFont="1" applyBorder="1" applyAlignment="1" applyProtection="1">
      <alignment horizontal="center"/>
      <protection locked="0"/>
    </xf>
    <xf numFmtId="0" fontId="23" fillId="0" borderId="0" xfId="0" applyFont="1" applyBorder="1" applyAlignment="1">
      <alignment horizontal="right"/>
    </xf>
    <xf numFmtId="0" fontId="25" fillId="3" borderId="7" xfId="0" applyFont="1" applyFill="1" applyBorder="1" applyAlignment="1">
      <alignment vertical="center"/>
    </xf>
    <xf numFmtId="0" fontId="23" fillId="5" borderId="0" xfId="0" applyFont="1" applyFill="1" applyBorder="1" applyAlignment="1">
      <alignment vertical="center"/>
    </xf>
    <xf numFmtId="0" fontId="23" fillId="5" borderId="6" xfId="0" applyFont="1" applyFill="1" applyBorder="1" applyAlignment="1">
      <alignment vertical="center"/>
    </xf>
    <xf numFmtId="0" fontId="23" fillId="0" borderId="7" xfId="0" applyFont="1" applyFill="1" applyBorder="1" applyAlignment="1">
      <alignment horizontal="left"/>
    </xf>
    <xf numFmtId="0" fontId="23" fillId="5" borderId="7" xfId="0" applyFont="1" applyFill="1" applyBorder="1" applyAlignment="1">
      <alignment vertical="center"/>
    </xf>
    <xf numFmtId="0" fontId="25" fillId="8" borderId="7" xfId="0" applyFont="1" applyFill="1" applyBorder="1" applyAlignment="1">
      <alignment horizontal="left" vertical="center"/>
    </xf>
    <xf numFmtId="0" fontId="23" fillId="5" borderId="7" xfId="0" applyFont="1" applyFill="1" applyBorder="1" applyAlignment="1">
      <alignment/>
    </xf>
    <xf numFmtId="0" fontId="23" fillId="4" borderId="6" xfId="0" applyFont="1" applyFill="1" applyBorder="1" applyAlignment="1">
      <alignment horizontal="left"/>
    </xf>
    <xf numFmtId="0" fontId="23" fillId="0" borderId="7" xfId="0" applyFont="1" applyBorder="1" applyAlignment="1">
      <alignment vertical="center"/>
    </xf>
    <xf numFmtId="0" fontId="23" fillId="0" borderId="6" xfId="0" applyFont="1" applyBorder="1" applyAlignment="1">
      <alignment horizontal="left" wrapText="1"/>
    </xf>
    <xf numFmtId="0" fontId="23" fillId="0" borderId="6" xfId="0" applyFont="1" applyBorder="1" applyAlignment="1">
      <alignment/>
    </xf>
    <xf numFmtId="0" fontId="23" fillId="0" borderId="6" xfId="0" applyFont="1" applyBorder="1" applyAlignment="1">
      <alignment horizontal="left" vertical="center"/>
    </xf>
    <xf numFmtId="0" fontId="23" fillId="0" borderId="7" xfId="0" applyFont="1" applyFill="1" applyBorder="1" applyAlignment="1">
      <alignment horizontal="left" vertical="center"/>
    </xf>
    <xf numFmtId="0" fontId="23" fillId="0" borderId="6" xfId="0" applyFont="1" applyFill="1" applyBorder="1" applyAlignment="1">
      <alignment horizontal="left" vertical="center"/>
    </xf>
    <xf numFmtId="0" fontId="23" fillId="4" borderId="7" xfId="0" applyFont="1" applyFill="1" applyBorder="1" applyAlignment="1">
      <alignment horizontal="left" vertical="center"/>
    </xf>
    <xf numFmtId="172" fontId="23" fillId="4" borderId="6" xfId="0" applyNumberFormat="1" applyFont="1" applyFill="1" applyBorder="1" applyAlignment="1">
      <alignment horizontal="left" vertical="center"/>
    </xf>
    <xf numFmtId="0" fontId="9" fillId="0" borderId="7" xfId="0" applyFont="1" applyBorder="1" applyAlignment="1">
      <alignment vertical="center"/>
    </xf>
    <xf numFmtId="0" fontId="9" fillId="4" borderId="6" xfId="0" applyFont="1" applyFill="1" applyBorder="1" applyAlignment="1">
      <alignment vertical="center"/>
    </xf>
    <xf numFmtId="0" fontId="25" fillId="6" borderId="1" xfId="0" applyFont="1" applyFill="1" applyBorder="1" applyAlignment="1">
      <alignment/>
    </xf>
    <xf numFmtId="0" fontId="23" fillId="0" borderId="15" xfId="0" applyFont="1" applyBorder="1" applyAlignment="1">
      <alignment/>
    </xf>
    <xf numFmtId="0" fontId="23" fillId="0" borderId="11" xfId="0" applyFont="1" applyBorder="1" applyAlignment="1">
      <alignment/>
    </xf>
    <xf numFmtId="0" fontId="23" fillId="4" borderId="11" xfId="0" applyFont="1" applyFill="1" applyBorder="1" applyAlignment="1">
      <alignment horizontal="left"/>
    </xf>
    <xf numFmtId="0" fontId="23" fillId="4" borderId="11" xfId="0" applyFont="1" applyFill="1" applyBorder="1" applyAlignment="1">
      <alignment/>
    </xf>
    <xf numFmtId="0" fontId="25" fillId="4" borderId="11" xfId="0" applyFont="1" applyFill="1" applyBorder="1" applyAlignment="1">
      <alignment horizontal="right"/>
    </xf>
    <xf numFmtId="0" fontId="9" fillId="0" borderId="11" xfId="0" applyFont="1" applyBorder="1" applyAlignment="1">
      <alignment horizontal="left"/>
    </xf>
    <xf numFmtId="0" fontId="9" fillId="0" borderId="21" xfId="0" applyFont="1" applyBorder="1" applyAlignment="1">
      <alignment/>
    </xf>
    <xf numFmtId="0" fontId="9" fillId="0" borderId="19" xfId="0" applyFont="1" applyBorder="1" applyAlignment="1">
      <alignment/>
    </xf>
    <xf numFmtId="0" fontId="25" fillId="0" borderId="19" xfId="0" applyFont="1" applyBorder="1" applyAlignment="1">
      <alignment/>
    </xf>
    <xf numFmtId="0" fontId="0" fillId="0" borderId="16" xfId="0" applyBorder="1" applyAlignment="1">
      <alignment horizontal="right"/>
    </xf>
    <xf numFmtId="0" fontId="0" fillId="7" borderId="16" xfId="0" applyFill="1" applyBorder="1" applyAlignment="1">
      <alignment/>
    </xf>
    <xf numFmtId="181" fontId="5" fillId="7" borderId="37" xfId="0" applyNumberFormat="1" applyFont="1" applyFill="1" applyBorder="1" applyAlignment="1">
      <alignment horizontal="center"/>
    </xf>
    <xf numFmtId="181" fontId="5" fillId="7" borderId="14" xfId="0" applyNumberFormat="1" applyFont="1" applyFill="1" applyBorder="1" applyAlignment="1">
      <alignment horizontal="center"/>
    </xf>
    <xf numFmtId="181" fontId="5" fillId="7" borderId="38" xfId="0" applyNumberFormat="1" applyFont="1" applyFill="1" applyBorder="1" applyAlignment="1">
      <alignment horizontal="center"/>
    </xf>
    <xf numFmtId="0" fontId="5" fillId="7" borderId="22" xfId="0" applyFont="1" applyFill="1" applyBorder="1" applyAlignment="1">
      <alignment horizontal="center"/>
    </xf>
    <xf numFmtId="0" fontId="20" fillId="7" borderId="23" xfId="0" applyFont="1" applyFill="1" applyBorder="1" applyAlignment="1">
      <alignment horizontal="center"/>
    </xf>
    <xf numFmtId="0" fontId="20" fillId="7" borderId="22" xfId="0" applyFont="1" applyFill="1" applyBorder="1" applyAlignment="1">
      <alignment horizontal="center"/>
    </xf>
    <xf numFmtId="181" fontId="0" fillId="7" borderId="8" xfId="0" applyNumberFormat="1" applyFont="1" applyFill="1" applyBorder="1" applyAlignment="1">
      <alignment horizontal="center"/>
    </xf>
    <xf numFmtId="181" fontId="0" fillId="7" borderId="9" xfId="0" applyNumberFormat="1" applyFont="1" applyFill="1" applyBorder="1" applyAlignment="1">
      <alignment horizontal="center"/>
    </xf>
    <xf numFmtId="181" fontId="0" fillId="7" borderId="10" xfId="0" applyNumberFormat="1" applyFont="1" applyFill="1" applyBorder="1" applyAlignment="1">
      <alignment horizontal="center"/>
    </xf>
    <xf numFmtId="181" fontId="5" fillId="7" borderId="8" xfId="0" applyNumberFormat="1" applyFont="1" applyFill="1" applyBorder="1" applyAlignment="1">
      <alignment horizontal="center"/>
    </xf>
    <xf numFmtId="181" fontId="5" fillId="7" borderId="9" xfId="0" applyNumberFormat="1" applyFont="1" applyFill="1" applyBorder="1" applyAlignment="1">
      <alignment horizontal="center"/>
    </xf>
    <xf numFmtId="181" fontId="5" fillId="7" borderId="10" xfId="0" applyNumberFormat="1" applyFont="1" applyFill="1" applyBorder="1" applyAlignment="1">
      <alignment horizontal="center"/>
    </xf>
    <xf numFmtId="0" fontId="0" fillId="4" borderId="0" xfId="0" applyFill="1" applyAlignment="1">
      <alignment/>
    </xf>
    <xf numFmtId="0" fontId="0" fillId="4" borderId="1" xfId="0" applyFill="1" applyBorder="1" applyAlignment="1">
      <alignment/>
    </xf>
    <xf numFmtId="0" fontId="0" fillId="4" borderId="1" xfId="0" applyFont="1" applyFill="1" applyBorder="1" applyAlignment="1">
      <alignment/>
    </xf>
    <xf numFmtId="0" fontId="0" fillId="4" borderId="2" xfId="0" applyFont="1" applyFill="1" applyBorder="1" applyAlignment="1">
      <alignment/>
    </xf>
    <xf numFmtId="0" fontId="0" fillId="0" borderId="39" xfId="0" applyFont="1" applyBorder="1" applyAlignment="1">
      <alignment horizontal="center"/>
    </xf>
    <xf numFmtId="0" fontId="0" fillId="0" borderId="12" xfId="0" applyFont="1" applyBorder="1" applyAlignment="1">
      <alignment horizontal="center"/>
    </xf>
    <xf numFmtId="0" fontId="0" fillId="0" borderId="40" xfId="0" applyFont="1" applyBorder="1" applyAlignment="1">
      <alignment horizontal="center"/>
    </xf>
    <xf numFmtId="0" fontId="0" fillId="4" borderId="11" xfId="0" applyFill="1" applyBorder="1" applyAlignment="1">
      <alignment/>
    </xf>
    <xf numFmtId="0" fontId="5" fillId="7" borderId="41" xfId="0" applyFont="1" applyFill="1" applyBorder="1" applyAlignment="1">
      <alignment horizontal="center"/>
    </xf>
    <xf numFmtId="0" fontId="0" fillId="4" borderId="0" xfId="0" applyFont="1" applyFill="1" applyBorder="1" applyAlignment="1">
      <alignment horizontal="center"/>
    </xf>
    <xf numFmtId="0" fontId="1" fillId="4" borderId="35" xfId="0" applyFont="1" applyFill="1" applyBorder="1" applyAlignment="1">
      <alignment horizontal="center"/>
    </xf>
    <xf numFmtId="0" fontId="0" fillId="4" borderId="20" xfId="0" applyFont="1" applyFill="1" applyBorder="1" applyAlignment="1">
      <alignment horizontal="center"/>
    </xf>
    <xf numFmtId="0" fontId="11" fillId="4" borderId="15" xfId="0" applyFont="1" applyFill="1" applyBorder="1" applyAlignment="1">
      <alignment horizontal="left"/>
    </xf>
    <xf numFmtId="0" fontId="1" fillId="0" borderId="25" xfId="0" applyFont="1" applyBorder="1" applyAlignment="1">
      <alignment horizontal="center"/>
    </xf>
    <xf numFmtId="0" fontId="0" fillId="0" borderId="42" xfId="0" applyFont="1" applyBorder="1" applyAlignment="1">
      <alignment horizontal="center"/>
    </xf>
    <xf numFmtId="174" fontId="0" fillId="7" borderId="5" xfId="0" applyNumberFormat="1" applyFill="1" applyBorder="1" applyAlignment="1">
      <alignment horizontal="center"/>
    </xf>
    <xf numFmtId="0" fontId="9" fillId="0" borderId="43" xfId="0" applyFont="1" applyBorder="1" applyAlignment="1">
      <alignment horizontal="center"/>
    </xf>
    <xf numFmtId="0" fontId="11" fillId="0" borderId="18" xfId="0" applyFont="1" applyBorder="1" applyAlignment="1">
      <alignment/>
    </xf>
    <xf numFmtId="186" fontId="0" fillId="2" borderId="44" xfId="0" applyNumberFormat="1" applyFill="1" applyBorder="1" applyAlignment="1">
      <alignment horizontal="center"/>
    </xf>
    <xf numFmtId="174" fontId="0" fillId="7" borderId="9" xfId="0" applyNumberFormat="1" applyFill="1" applyBorder="1" applyAlignment="1">
      <alignment horizontal="center"/>
    </xf>
    <xf numFmtId="174" fontId="0" fillId="7" borderId="10" xfId="0" applyNumberFormat="1" applyFill="1" applyBorder="1" applyAlignment="1">
      <alignment horizontal="center"/>
    </xf>
    <xf numFmtId="174" fontId="0" fillId="7" borderId="31" xfId="0" applyNumberFormat="1" applyFill="1" applyBorder="1" applyAlignment="1">
      <alignment horizontal="center"/>
    </xf>
    <xf numFmtId="0" fontId="4" fillId="7" borderId="4" xfId="0" applyFont="1" applyFill="1" applyBorder="1" applyAlignment="1">
      <alignment horizontal="left"/>
    </xf>
    <xf numFmtId="0" fontId="4" fillId="4" borderId="0" xfId="0" applyFont="1" applyFill="1" applyBorder="1" applyAlignment="1">
      <alignment horizontal="right"/>
    </xf>
    <xf numFmtId="0" fontId="4" fillId="4" borderId="45" xfId="0" applyFont="1" applyFill="1" applyBorder="1" applyAlignment="1">
      <alignment horizontal="right"/>
    </xf>
    <xf numFmtId="0" fontId="0" fillId="0" borderId="0" xfId="0" applyBorder="1" applyAlignment="1">
      <alignment/>
    </xf>
    <xf numFmtId="174" fontId="0" fillId="0" borderId="15" xfId="0" applyNumberFormat="1" applyBorder="1" applyAlignment="1">
      <alignment horizontal="left"/>
    </xf>
    <xf numFmtId="174" fontId="0" fillId="0" borderId="11" xfId="0" applyNumberFormat="1" applyBorder="1" applyAlignment="1">
      <alignment horizontal="left"/>
    </xf>
    <xf numFmtId="174" fontId="0" fillId="0" borderId="35" xfId="0" applyNumberFormat="1" applyBorder="1" applyAlignment="1">
      <alignment horizontal="left"/>
    </xf>
    <xf numFmtId="0" fontId="0" fillId="4" borderId="7" xfId="0" applyFont="1" applyFill="1" applyBorder="1" applyAlignment="1">
      <alignment/>
    </xf>
    <xf numFmtId="174" fontId="0" fillId="0" borderId="7" xfId="0" applyNumberFormat="1" applyBorder="1" applyAlignment="1">
      <alignment horizontal="center"/>
    </xf>
    <xf numFmtId="0" fontId="7" fillId="0" borderId="6" xfId="0" applyFont="1" applyBorder="1" applyAlignment="1">
      <alignment horizontal="left"/>
    </xf>
    <xf numFmtId="0" fontId="4" fillId="0" borderId="6" xfId="0" applyFont="1" applyBorder="1" applyAlignment="1">
      <alignment horizontal="left"/>
    </xf>
    <xf numFmtId="0" fontId="0" fillId="0" borderId="21" xfId="0" applyBorder="1" applyAlignment="1">
      <alignment/>
    </xf>
    <xf numFmtId="0" fontId="0" fillId="0" borderId="19" xfId="0" applyBorder="1" applyAlignment="1">
      <alignment/>
    </xf>
    <xf numFmtId="0" fontId="0" fillId="0" borderId="20" xfId="0" applyBorder="1" applyAlignment="1">
      <alignment/>
    </xf>
    <xf numFmtId="0" fontId="0" fillId="0" borderId="0" xfId="0" applyFont="1" applyBorder="1" applyAlignment="1">
      <alignment horizontal="right"/>
    </xf>
    <xf numFmtId="0" fontId="0" fillId="0" borderId="15" xfId="0" applyBorder="1" applyAlignment="1">
      <alignment/>
    </xf>
    <xf numFmtId="0" fontId="0" fillId="0" borderId="11" xfId="0" applyBorder="1" applyAlignment="1">
      <alignment/>
    </xf>
    <xf numFmtId="0" fontId="0" fillId="0" borderId="35" xfId="0" applyBorder="1" applyAlignment="1">
      <alignment/>
    </xf>
    <xf numFmtId="0" fontId="36" fillId="0" borderId="0" xfId="0" applyFont="1" applyBorder="1" applyAlignment="1">
      <alignment/>
    </xf>
    <xf numFmtId="0" fontId="0" fillId="0" borderId="0" xfId="0" applyBorder="1" applyAlignment="1">
      <alignment horizontal="centerContinuous" vertical="center"/>
    </xf>
    <xf numFmtId="0" fontId="0" fillId="0" borderId="0" xfId="0" applyBorder="1" applyAlignment="1">
      <alignment horizontal="right" vertical="center"/>
    </xf>
    <xf numFmtId="0" fontId="36" fillId="0" borderId="0" xfId="0" applyFont="1" applyBorder="1" applyAlignment="1">
      <alignment/>
    </xf>
    <xf numFmtId="0" fontId="0" fillId="0" borderId="0" xfId="0" applyBorder="1" applyAlignment="1">
      <alignment horizontal="right"/>
    </xf>
    <xf numFmtId="0" fontId="23" fillId="4" borderId="15" xfId="0" applyFont="1" applyFill="1" applyBorder="1" applyAlignment="1">
      <alignment horizontal="center"/>
    </xf>
    <xf numFmtId="181" fontId="23" fillId="2" borderId="26" xfId="0" applyNumberFormat="1" applyFont="1" applyFill="1" applyBorder="1" applyAlignment="1">
      <alignment horizontal="center"/>
    </xf>
    <xf numFmtId="1" fontId="23" fillId="2" borderId="26" xfId="0" applyNumberFormat="1" applyFont="1" applyFill="1" applyBorder="1" applyAlignment="1">
      <alignment horizontal="center"/>
    </xf>
    <xf numFmtId="0" fontId="23" fillId="0" borderId="46" xfId="0" applyFont="1" applyFill="1" applyBorder="1" applyAlignment="1">
      <alignment horizontal="center" vertical="center"/>
    </xf>
    <xf numFmtId="0" fontId="23" fillId="0" borderId="47"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left" vertical="center"/>
    </xf>
    <xf numFmtId="0" fontId="23" fillId="0" borderId="50" xfId="0" applyFont="1" applyFill="1" applyBorder="1" applyAlignment="1">
      <alignment horizontal="left" vertical="center"/>
    </xf>
    <xf numFmtId="0" fontId="8" fillId="0" borderId="0" xfId="0" applyFont="1" applyBorder="1" applyAlignment="1">
      <alignment horizontal="center"/>
    </xf>
    <xf numFmtId="0" fontId="12" fillId="0" borderId="6" xfId="0" applyFont="1" applyBorder="1" applyAlignment="1">
      <alignment/>
    </xf>
    <xf numFmtId="0" fontId="0" fillId="0" borderId="6" xfId="0" applyFont="1" applyBorder="1" applyAlignment="1">
      <alignment/>
    </xf>
    <xf numFmtId="0" fontId="19" fillId="0" borderId="6" xfId="0" applyFont="1" applyBorder="1" applyAlignment="1">
      <alignment/>
    </xf>
    <xf numFmtId="172" fontId="0" fillId="0" borderId="0" xfId="0" applyNumberFormat="1" applyBorder="1" applyAlignment="1">
      <alignment horizontal="center"/>
    </xf>
    <xf numFmtId="172" fontId="0" fillId="2" borderId="31" xfId="0" applyNumberFormat="1" applyFill="1" applyBorder="1" applyAlignment="1">
      <alignment horizontal="center"/>
    </xf>
    <xf numFmtId="174" fontId="0" fillId="0" borderId="26" xfId="0" applyNumberFormat="1" applyFont="1" applyBorder="1" applyAlignment="1">
      <alignment horizontal="center"/>
    </xf>
    <xf numFmtId="0" fontId="0" fillId="0" borderId="0" xfId="0" applyFont="1" applyBorder="1" applyAlignment="1">
      <alignment/>
    </xf>
    <xf numFmtId="0" fontId="0" fillId="0" borderId="0" xfId="0" applyFont="1" applyBorder="1" applyAlignment="1">
      <alignment/>
    </xf>
    <xf numFmtId="12" fontId="9" fillId="2" borderId="24" xfId="0" applyNumberFormat="1" applyFont="1" applyFill="1" applyBorder="1" applyAlignment="1">
      <alignment horizontal="left"/>
    </xf>
    <xf numFmtId="0" fontId="9" fillId="2" borderId="22" xfId="0" applyFont="1" applyFill="1" applyBorder="1" applyAlignment="1">
      <alignment horizontal="left"/>
    </xf>
    <xf numFmtId="0" fontId="9" fillId="2" borderId="23" xfId="0" applyFont="1" applyFill="1" applyBorder="1" applyAlignment="1">
      <alignment horizontal="left"/>
    </xf>
    <xf numFmtId="0" fontId="9" fillId="2" borderId="24" xfId="0" applyFont="1" applyFill="1" applyBorder="1" applyAlignment="1">
      <alignment/>
    </xf>
    <xf numFmtId="14" fontId="9" fillId="2" borderId="22" xfId="0" applyNumberFormat="1" applyFont="1" applyFill="1" applyBorder="1" applyAlignment="1" quotePrefix="1">
      <alignment horizontal="left"/>
    </xf>
    <xf numFmtId="0" fontId="10" fillId="2" borderId="24" xfId="0" applyFont="1" applyFill="1" applyBorder="1" applyAlignment="1">
      <alignment horizontal="center"/>
    </xf>
    <xf numFmtId="0" fontId="10" fillId="2" borderId="22" xfId="0" applyFont="1" applyFill="1" applyBorder="1" applyAlignment="1">
      <alignment horizontal="center"/>
    </xf>
    <xf numFmtId="0" fontId="10" fillId="2" borderId="23" xfId="0" applyFont="1" applyFill="1" applyBorder="1" applyAlignment="1">
      <alignment horizontal="center"/>
    </xf>
    <xf numFmtId="0" fontId="10" fillId="2" borderId="24" xfId="0" applyFont="1" applyFill="1" applyBorder="1" applyAlignment="1">
      <alignment/>
    </xf>
    <xf numFmtId="0" fontId="10" fillId="2" borderId="22" xfId="0" applyFont="1" applyFill="1" applyBorder="1" applyAlignment="1">
      <alignment/>
    </xf>
    <xf numFmtId="0" fontId="10" fillId="2" borderId="23" xfId="0" applyFont="1" applyFill="1" applyBorder="1" applyAlignment="1">
      <alignment/>
    </xf>
    <xf numFmtId="0" fontId="9" fillId="0" borderId="9" xfId="0" applyFont="1" applyBorder="1" applyAlignment="1">
      <alignment horizontal="right"/>
    </xf>
    <xf numFmtId="0" fontId="9" fillId="0" borderId="39" xfId="0" applyFont="1" applyBorder="1" applyAlignment="1">
      <alignment horizontal="right"/>
    </xf>
    <xf numFmtId="0" fontId="4" fillId="0" borderId="0" xfId="0" applyFont="1" applyBorder="1" applyAlignment="1">
      <alignment horizontal="centerContinuous"/>
    </xf>
    <xf numFmtId="0" fontId="8" fillId="0" borderId="11" xfId="0" applyFont="1" applyBorder="1" applyAlignment="1">
      <alignment horizontal="centerContinuous"/>
    </xf>
    <xf numFmtId="0" fontId="9" fillId="0" borderId="10" xfId="0" applyFont="1" applyBorder="1" applyAlignment="1">
      <alignment horizontal="right"/>
    </xf>
    <xf numFmtId="22" fontId="13" fillId="2" borderId="31" xfId="0" applyNumberFormat="1" applyFont="1" applyFill="1" applyBorder="1" applyAlignment="1">
      <alignment horizontal="center"/>
    </xf>
    <xf numFmtId="0" fontId="10" fillId="2" borderId="31" xfId="0" applyFont="1" applyFill="1" applyBorder="1" applyAlignment="1">
      <alignment horizontal="right"/>
    </xf>
    <xf numFmtId="20" fontId="0" fillId="2" borderId="31" xfId="0" applyNumberFormat="1" applyFont="1" applyFill="1" applyBorder="1" applyAlignment="1">
      <alignment horizontal="center"/>
    </xf>
    <xf numFmtId="1" fontId="9" fillId="2" borderId="38" xfId="0" applyNumberFormat="1" applyFont="1" applyFill="1" applyBorder="1" applyAlignment="1">
      <alignment horizontal="center"/>
    </xf>
    <xf numFmtId="0" fontId="9" fillId="0" borderId="51" xfId="0" applyFont="1" applyBorder="1" applyAlignment="1">
      <alignment horizontal="right"/>
    </xf>
    <xf numFmtId="22" fontId="10" fillId="2" borderId="4" xfId="0" applyNumberFormat="1" applyFont="1" applyFill="1" applyBorder="1" applyAlignment="1">
      <alignment horizontal="center"/>
    </xf>
    <xf numFmtId="22" fontId="0" fillId="0" borderId="4" xfId="0" applyNumberFormat="1" applyBorder="1" applyAlignment="1">
      <alignment horizontal="center"/>
    </xf>
    <xf numFmtId="180" fontId="9" fillId="0" borderId="4" xfId="0" applyNumberFormat="1" applyFont="1" applyBorder="1" applyAlignment="1">
      <alignment horizontal="center"/>
    </xf>
    <xf numFmtId="0" fontId="9" fillId="0" borderId="52" xfId="0" applyFont="1" applyBorder="1" applyAlignment="1">
      <alignment horizontal="center"/>
    </xf>
    <xf numFmtId="0" fontId="9" fillId="0" borderId="53" xfId="0" applyFont="1" applyBorder="1" applyAlignment="1">
      <alignment horizontal="center"/>
    </xf>
    <xf numFmtId="180" fontId="0" fillId="2" borderId="5" xfId="0" applyNumberFormat="1" applyFont="1" applyFill="1" applyBorder="1" applyAlignment="1">
      <alignment horizontal="center"/>
    </xf>
    <xf numFmtId="180" fontId="0" fillId="2" borderId="31" xfId="0" applyNumberFormat="1" applyFont="1" applyFill="1" applyBorder="1" applyAlignment="1">
      <alignment horizontal="center"/>
    </xf>
    <xf numFmtId="172" fontId="0" fillId="2" borderId="5" xfId="0" applyNumberFormat="1" applyFont="1" applyFill="1" applyBorder="1" applyAlignment="1">
      <alignment horizontal="center"/>
    </xf>
    <xf numFmtId="172" fontId="0" fillId="2" borderId="31" xfId="0" applyNumberFormat="1" applyFont="1" applyFill="1" applyBorder="1" applyAlignment="1">
      <alignment horizontal="center"/>
    </xf>
    <xf numFmtId="0" fontId="0" fillId="0" borderId="8" xfId="0" applyFont="1" applyBorder="1" applyAlignment="1">
      <alignment horizontal="center"/>
    </xf>
    <xf numFmtId="0" fontId="0" fillId="0" borderId="37" xfId="0" applyFont="1" applyBorder="1" applyAlignment="1">
      <alignment horizontal="center"/>
    </xf>
    <xf numFmtId="181" fontId="0" fillId="7" borderId="10" xfId="0" applyNumberFormat="1" applyFill="1" applyBorder="1" applyAlignment="1">
      <alignment horizontal="center"/>
    </xf>
    <xf numFmtId="181" fontId="0" fillId="2" borderId="38" xfId="0" applyNumberFormat="1" applyFill="1" applyBorder="1" applyAlignment="1">
      <alignment horizontal="center"/>
    </xf>
    <xf numFmtId="0" fontId="0" fillId="4" borderId="4" xfId="0" applyFont="1" applyFill="1" applyBorder="1" applyAlignment="1">
      <alignment horizontal="center"/>
    </xf>
    <xf numFmtId="0" fontId="0" fillId="4" borderId="32" xfId="0" applyFont="1" applyFill="1" applyBorder="1" applyAlignment="1">
      <alignment horizontal="center"/>
    </xf>
    <xf numFmtId="0" fontId="0" fillId="4" borderId="28" xfId="0" applyFont="1" applyFill="1" applyBorder="1" applyAlignment="1">
      <alignment horizontal="center"/>
    </xf>
    <xf numFmtId="0" fontId="0" fillId="4" borderId="34" xfId="0" applyFont="1" applyFill="1" applyBorder="1" applyAlignment="1">
      <alignment horizontal="center"/>
    </xf>
    <xf numFmtId="0" fontId="0" fillId="4" borderId="51" xfId="0" applyFont="1" applyFill="1" applyBorder="1" applyAlignment="1">
      <alignment horizontal="center"/>
    </xf>
    <xf numFmtId="0" fontId="0" fillId="4" borderId="13" xfId="0" applyFont="1" applyFill="1" applyBorder="1" applyAlignment="1">
      <alignment horizontal="center"/>
    </xf>
    <xf numFmtId="185" fontId="0" fillId="2" borderId="38" xfId="0" applyNumberFormat="1" applyFill="1" applyBorder="1" applyAlignment="1">
      <alignment horizontal="center"/>
    </xf>
    <xf numFmtId="185" fontId="0" fillId="7" borderId="10" xfId="0" applyNumberFormat="1" applyFill="1" applyBorder="1" applyAlignment="1">
      <alignment horizontal="center"/>
    </xf>
    <xf numFmtId="181" fontId="0" fillId="7" borderId="31" xfId="0" applyNumberFormat="1" applyFill="1" applyBorder="1" applyAlignment="1">
      <alignment horizontal="center"/>
    </xf>
    <xf numFmtId="0" fontId="36" fillId="4" borderId="15" xfId="0" applyFont="1" applyFill="1" applyBorder="1" applyAlignment="1">
      <alignment/>
    </xf>
    <xf numFmtId="0" fontId="0" fillId="4" borderId="35" xfId="0" applyFill="1" applyBorder="1" applyAlignment="1">
      <alignment/>
    </xf>
    <xf numFmtId="0" fontId="0" fillId="4" borderId="7" xfId="0" applyFill="1" applyBorder="1" applyAlignment="1">
      <alignment/>
    </xf>
    <xf numFmtId="0" fontId="0" fillId="4" borderId="6" xfId="0" applyFill="1" applyBorder="1" applyAlignment="1">
      <alignment/>
    </xf>
    <xf numFmtId="181" fontId="0" fillId="4" borderId="0" xfId="0" applyNumberFormat="1" applyFill="1" applyBorder="1" applyAlignment="1">
      <alignment horizontal="center"/>
    </xf>
    <xf numFmtId="0" fontId="0" fillId="4" borderId="0" xfId="0" applyFill="1" applyBorder="1" applyAlignment="1">
      <alignment horizontal="center"/>
    </xf>
    <xf numFmtId="0" fontId="0" fillId="4" borderId="21" xfId="0" applyFill="1" applyBorder="1" applyAlignment="1">
      <alignment/>
    </xf>
    <xf numFmtId="0" fontId="0" fillId="4" borderId="19" xfId="0" applyFill="1" applyBorder="1" applyAlignment="1">
      <alignment horizontal="center"/>
    </xf>
    <xf numFmtId="0" fontId="0" fillId="4" borderId="20" xfId="0" applyFill="1" applyBorder="1" applyAlignment="1">
      <alignment/>
    </xf>
    <xf numFmtId="0" fontId="0" fillId="0" borderId="0" xfId="0" applyFill="1" applyBorder="1" applyAlignment="1">
      <alignment horizontal="center"/>
    </xf>
    <xf numFmtId="0" fontId="0" fillId="0" borderId="0" xfId="0" applyFill="1" applyBorder="1" applyAlignment="1">
      <alignment/>
    </xf>
    <xf numFmtId="0" fontId="0" fillId="0" borderId="0" xfId="0" applyFill="1" applyAlignment="1">
      <alignment/>
    </xf>
    <xf numFmtId="0" fontId="0" fillId="4" borderId="54" xfId="0" applyFill="1" applyBorder="1" applyAlignment="1">
      <alignment/>
    </xf>
    <xf numFmtId="0" fontId="0" fillId="4" borderId="42" xfId="0" applyFill="1" applyBorder="1" applyAlignment="1">
      <alignment/>
    </xf>
    <xf numFmtId="0" fontId="27" fillId="4" borderId="25" xfId="0" applyFont="1" applyFill="1" applyBorder="1" applyAlignment="1">
      <alignment/>
    </xf>
    <xf numFmtId="0" fontId="0" fillId="4" borderId="54" xfId="0" applyFill="1" applyBorder="1" applyAlignment="1">
      <alignment wrapText="1"/>
    </xf>
    <xf numFmtId="0" fontId="23" fillId="8" borderId="25" xfId="0" applyFont="1" applyFill="1" applyBorder="1" applyAlignment="1">
      <alignment horizontal="center" vertical="center"/>
    </xf>
    <xf numFmtId="0" fontId="9" fillId="7" borderId="22" xfId="0" applyFont="1" applyFill="1" applyBorder="1" applyAlignment="1">
      <alignment horizontal="right"/>
    </xf>
    <xf numFmtId="0" fontId="25" fillId="3" borderId="15" xfId="0" applyFont="1" applyFill="1" applyBorder="1" applyAlignment="1">
      <alignment horizontal="left" vertical="center"/>
    </xf>
    <xf numFmtId="0" fontId="25" fillId="3" borderId="11" xfId="0" applyFont="1" applyFill="1" applyBorder="1" applyAlignment="1">
      <alignment horizontal="left" vertical="center"/>
    </xf>
    <xf numFmtId="0" fontId="23" fillId="3" borderId="11" xfId="0" applyFont="1" applyFill="1" applyBorder="1" applyAlignment="1">
      <alignment vertical="center"/>
    </xf>
    <xf numFmtId="0" fontId="23" fillId="5" borderId="11" xfId="0" applyFont="1" applyFill="1" applyBorder="1" applyAlignment="1">
      <alignment vertical="center"/>
    </xf>
    <xf numFmtId="0" fontId="23" fillId="3" borderId="11" xfId="0" applyFont="1" applyFill="1" applyBorder="1" applyAlignment="1">
      <alignment horizontal="left" vertical="center"/>
    </xf>
    <xf numFmtId="0" fontId="23" fillId="4" borderId="35" xfId="0" applyFont="1" applyFill="1" applyBorder="1" applyAlignment="1">
      <alignment vertical="center"/>
    </xf>
    <xf numFmtId="0" fontId="23" fillId="5" borderId="6" xfId="0" applyFont="1" applyFill="1" applyBorder="1" applyAlignment="1">
      <alignment horizontal="left"/>
    </xf>
    <xf numFmtId="2" fontId="23" fillId="4" borderId="6" xfId="0" applyNumberFormat="1" applyFont="1" applyFill="1" applyBorder="1" applyAlignment="1">
      <alignment horizontal="left"/>
    </xf>
    <xf numFmtId="181" fontId="23" fillId="4" borderId="6" xfId="0" applyNumberFormat="1" applyFont="1" applyFill="1" applyBorder="1" applyAlignment="1">
      <alignment horizontal="left"/>
    </xf>
    <xf numFmtId="10" fontId="23" fillId="4" borderId="6" xfId="0" applyNumberFormat="1" applyFont="1" applyFill="1" applyBorder="1" applyAlignment="1">
      <alignment horizontal="left"/>
    </xf>
    <xf numFmtId="0" fontId="23" fillId="4" borderId="6" xfId="0" applyFont="1" applyFill="1" applyBorder="1" applyAlignment="1">
      <alignment horizontal="center"/>
    </xf>
    <xf numFmtId="0" fontId="23" fillId="5" borderId="21" xfId="0" applyFont="1" applyFill="1" applyBorder="1" applyAlignment="1">
      <alignment/>
    </xf>
    <xf numFmtId="0" fontId="23" fillId="5" borderId="19" xfId="0" applyFont="1" applyFill="1" applyBorder="1" applyAlignment="1">
      <alignment/>
    </xf>
    <xf numFmtId="0" fontId="23" fillId="5" borderId="20" xfId="0" applyFont="1" applyFill="1" applyBorder="1" applyAlignment="1">
      <alignment/>
    </xf>
    <xf numFmtId="0" fontId="0" fillId="7" borderId="16" xfId="0" applyFill="1" applyBorder="1" applyAlignment="1">
      <alignment horizontal="center" vertical="center"/>
    </xf>
    <xf numFmtId="186" fontId="0" fillId="0" borderId="0" xfId="0" applyNumberFormat="1" applyFont="1" applyBorder="1" applyAlignment="1">
      <alignment/>
    </xf>
    <xf numFmtId="0" fontId="27" fillId="4" borderId="0" xfId="0" applyFont="1" applyFill="1" applyBorder="1" applyAlignment="1">
      <alignment horizontal="right"/>
    </xf>
    <xf numFmtId="0" fontId="34" fillId="4" borderId="0" xfId="0" applyFont="1" applyFill="1" applyBorder="1" applyAlignment="1">
      <alignment horizontal="right"/>
    </xf>
    <xf numFmtId="0" fontId="37" fillId="4" borderId="0" xfId="0" applyFont="1" applyFill="1" applyBorder="1" applyAlignment="1">
      <alignment horizontal="right"/>
    </xf>
    <xf numFmtId="174" fontId="9" fillId="0" borderId="0" xfId="0" applyNumberFormat="1" applyFont="1" applyBorder="1" applyAlignment="1">
      <alignment horizontal="center"/>
    </xf>
    <xf numFmtId="186" fontId="9" fillId="2" borderId="24" xfId="0" applyNumberFormat="1" applyFont="1" applyFill="1" applyBorder="1" applyAlignment="1">
      <alignment horizontal="center"/>
    </xf>
    <xf numFmtId="186" fontId="9" fillId="2" borderId="22" xfId="0" applyNumberFormat="1" applyFont="1" applyFill="1" applyBorder="1" applyAlignment="1">
      <alignment horizontal="center"/>
    </xf>
    <xf numFmtId="186" fontId="9" fillId="2" borderId="23" xfId="0" applyNumberFormat="1" applyFont="1" applyFill="1" applyBorder="1" applyAlignment="1">
      <alignment horizontal="center"/>
    </xf>
    <xf numFmtId="0" fontId="0" fillId="7" borderId="24" xfId="0" applyFont="1" applyFill="1" applyBorder="1" applyAlignment="1">
      <alignment horizontal="left"/>
    </xf>
    <xf numFmtId="0" fontId="0" fillId="7" borderId="23" xfId="0" applyFont="1" applyFill="1" applyBorder="1" applyAlignment="1">
      <alignment horizontal="left"/>
    </xf>
    <xf numFmtId="0" fontId="23" fillId="0" borderId="55" xfId="0" applyFont="1" applyBorder="1" applyAlignment="1" applyProtection="1">
      <alignment horizontal="center"/>
      <protection locked="0"/>
    </xf>
    <xf numFmtId="0" fontId="23" fillId="0" borderId="37" xfId="0" applyFont="1" applyBorder="1" applyAlignment="1" applyProtection="1">
      <alignment horizontal="center"/>
      <protection locked="0"/>
    </xf>
    <xf numFmtId="0" fontId="23" fillId="0" borderId="49" xfId="0" applyFont="1" applyBorder="1" applyAlignment="1">
      <alignment horizontal="center"/>
    </xf>
    <xf numFmtId="0" fontId="23" fillId="0" borderId="5" xfId="0" applyFont="1" applyBorder="1" applyAlignment="1">
      <alignment horizontal="center"/>
    </xf>
    <xf numFmtId="0" fontId="23" fillId="0" borderId="44" xfId="0" applyFont="1" applyBorder="1" applyAlignment="1" applyProtection="1">
      <alignment horizontal="center"/>
      <protection locked="0"/>
    </xf>
    <xf numFmtId="0" fontId="23" fillId="0" borderId="14" xfId="0" applyFont="1" applyBorder="1" applyAlignment="1" applyProtection="1">
      <alignment horizontal="center"/>
      <protection locked="0"/>
    </xf>
    <xf numFmtId="0" fontId="23" fillId="0" borderId="40" xfId="0" applyFont="1" applyBorder="1" applyAlignment="1">
      <alignment horizontal="center"/>
    </xf>
    <xf numFmtId="0" fontId="23" fillId="0" borderId="3" xfId="0" applyFont="1" applyBorder="1" applyAlignment="1">
      <alignment horizontal="center"/>
    </xf>
    <xf numFmtId="0" fontId="23" fillId="0" borderId="56" xfId="0" applyFont="1" applyBorder="1" applyAlignment="1" applyProtection="1">
      <alignment horizontal="center"/>
      <protection locked="0"/>
    </xf>
    <xf numFmtId="0" fontId="23" fillId="0" borderId="12" xfId="0" applyFont="1" applyBorder="1" applyAlignment="1" applyProtection="1">
      <alignment horizontal="center"/>
      <protection locked="0"/>
    </xf>
    <xf numFmtId="0" fontId="23" fillId="0" borderId="57" xfId="0" applyFont="1" applyBorder="1" applyAlignment="1">
      <alignment horizontal="center"/>
    </xf>
    <xf numFmtId="0" fontId="23" fillId="0" borderId="2" xfId="0" applyFont="1" applyBorder="1" applyAlignment="1">
      <alignment horizontal="center"/>
    </xf>
    <xf numFmtId="0" fontId="4" fillId="0" borderId="0" xfId="0" applyFont="1" applyFill="1" applyBorder="1" applyAlignment="1">
      <alignment horizontal="left" vertical="top"/>
    </xf>
    <xf numFmtId="0" fontId="4" fillId="0" borderId="0" xfId="0" applyFont="1" applyBorder="1" applyAlignment="1">
      <alignment horizontal="center" vertical="top"/>
    </xf>
    <xf numFmtId="0" fontId="23" fillId="5" borderId="18" xfId="0" applyFont="1" applyFill="1" applyBorder="1" applyAlignment="1">
      <alignment/>
    </xf>
    <xf numFmtId="0" fontId="38" fillId="4" borderId="0" xfId="0" applyFont="1" applyFill="1" applyBorder="1" applyAlignment="1">
      <alignment horizontal="right"/>
    </xf>
    <xf numFmtId="0" fontId="23" fillId="7" borderId="15" xfId="0" applyFont="1" applyFill="1" applyBorder="1" applyAlignment="1">
      <alignment vertical="top"/>
    </xf>
    <xf numFmtId="0" fontId="23" fillId="7" borderId="11" xfId="0" applyFont="1" applyFill="1" applyBorder="1" applyAlignment="1">
      <alignment vertical="top"/>
    </xf>
    <xf numFmtId="0" fontId="23" fillId="7" borderId="35" xfId="0" applyFont="1" applyFill="1" applyBorder="1" applyAlignment="1">
      <alignment vertical="top"/>
    </xf>
    <xf numFmtId="0" fontId="23" fillId="7" borderId="21" xfId="0" applyFont="1" applyFill="1" applyBorder="1" applyAlignment="1">
      <alignment vertical="top"/>
    </xf>
    <xf numFmtId="0" fontId="23" fillId="7" borderId="19" xfId="0" applyFont="1" applyFill="1" applyBorder="1" applyAlignment="1">
      <alignment vertical="top"/>
    </xf>
    <xf numFmtId="0" fontId="23" fillId="7" borderId="20" xfId="0" applyFont="1" applyFill="1" applyBorder="1" applyAlignment="1">
      <alignment vertical="top"/>
    </xf>
    <xf numFmtId="0" fontId="26" fillId="5" borderId="11" xfId="0" applyFont="1" applyFill="1" applyBorder="1" applyAlignment="1">
      <alignment horizontal="center"/>
    </xf>
    <xf numFmtId="0" fontId="23" fillId="4" borderId="0" xfId="0" applyFont="1" applyFill="1" applyBorder="1" applyAlignment="1">
      <alignment vertical="top"/>
    </xf>
    <xf numFmtId="0" fontId="23" fillId="8" borderId="2" xfId="0" applyFont="1" applyFill="1" applyBorder="1" applyAlignment="1">
      <alignment horizontal="center" vertical="center"/>
    </xf>
    <xf numFmtId="0" fontId="9" fillId="7" borderId="8" xfId="0" applyFont="1" applyFill="1" applyBorder="1" applyAlignment="1">
      <alignment horizontal="center"/>
    </xf>
    <xf numFmtId="0" fontId="9" fillId="7" borderId="37" xfId="0" applyFont="1" applyFill="1" applyBorder="1" applyAlignment="1">
      <alignment horizontal="right"/>
    </xf>
    <xf numFmtId="0" fontId="23" fillId="7" borderId="9" xfId="0" applyFont="1" applyFill="1" applyBorder="1" applyAlignment="1">
      <alignment/>
    </xf>
    <xf numFmtId="0" fontId="23" fillId="7" borderId="14" xfId="0" applyFont="1" applyFill="1" applyBorder="1" applyAlignment="1">
      <alignment/>
    </xf>
    <xf numFmtId="181" fontId="9" fillId="7" borderId="58" xfId="0" applyNumberFormat="1" applyFont="1" applyFill="1" applyBorder="1" applyAlignment="1">
      <alignment horizontal="center"/>
    </xf>
    <xf numFmtId="181" fontId="9" fillId="7" borderId="59" xfId="0" applyNumberFormat="1" applyFont="1" applyFill="1" applyBorder="1" applyAlignment="1">
      <alignment horizontal="center"/>
    </xf>
    <xf numFmtId="0" fontId="23" fillId="3" borderId="1" xfId="0" applyFont="1" applyFill="1" applyBorder="1" applyAlignment="1">
      <alignment horizontal="left"/>
    </xf>
    <xf numFmtId="0" fontId="0" fillId="4" borderId="0" xfId="0" applyFont="1" applyFill="1" applyBorder="1" applyAlignment="1">
      <alignment horizontal="right"/>
    </xf>
    <xf numFmtId="0" fontId="5" fillId="4" borderId="0" xfId="0" applyFont="1" applyFill="1" applyBorder="1" applyAlignment="1">
      <alignment horizontal="right"/>
    </xf>
    <xf numFmtId="0" fontId="35" fillId="4" borderId="0" xfId="0" applyFont="1" applyFill="1" applyBorder="1" applyAlignment="1">
      <alignment horizontal="center"/>
    </xf>
    <xf numFmtId="0" fontId="35" fillId="3" borderId="0" xfId="0" applyFont="1" applyFill="1" applyBorder="1" applyAlignment="1">
      <alignment horizontal="right"/>
    </xf>
    <xf numFmtId="0" fontId="23" fillId="5" borderId="0" xfId="0" applyFont="1" applyFill="1" applyAlignment="1">
      <alignment horizontal="right"/>
    </xf>
    <xf numFmtId="0" fontId="26" fillId="5" borderId="0" xfId="0" applyFont="1" applyFill="1" applyBorder="1" applyAlignment="1">
      <alignment horizontal="center"/>
    </xf>
    <xf numFmtId="0" fontId="27" fillId="0" borderId="17" xfId="0" applyFont="1" applyBorder="1" applyAlignment="1">
      <alignment horizontal="left" vertical="center"/>
    </xf>
    <xf numFmtId="0" fontId="0" fillId="7" borderId="60" xfId="0" applyFont="1" applyFill="1" applyBorder="1" applyAlignment="1">
      <alignment/>
    </xf>
    <xf numFmtId="0" fontId="0" fillId="7" borderId="59" xfId="0" applyFont="1" applyFill="1" applyBorder="1" applyAlignment="1">
      <alignment/>
    </xf>
    <xf numFmtId="0" fontId="0" fillId="7" borderId="61" xfId="0" applyFont="1" applyFill="1" applyBorder="1" applyAlignment="1">
      <alignment/>
    </xf>
    <xf numFmtId="0" fontId="0" fillId="7" borderId="62" xfId="0" applyFont="1" applyFill="1" applyBorder="1" applyAlignment="1">
      <alignment/>
    </xf>
    <xf numFmtId="186" fontId="0" fillId="0" borderId="0" xfId="0" applyNumberFormat="1" applyAlignment="1">
      <alignment/>
    </xf>
    <xf numFmtId="186" fontId="23" fillId="2" borderId="9" xfId="0" applyNumberFormat="1" applyFont="1" applyFill="1" applyBorder="1" applyAlignment="1">
      <alignment horizontal="center" vertical="center" wrapText="1"/>
    </xf>
    <xf numFmtId="186" fontId="23" fillId="2" borderId="10" xfId="0" applyNumberFormat="1" applyFont="1" applyFill="1" applyBorder="1" applyAlignment="1">
      <alignment horizontal="center" vertical="center" wrapText="1"/>
    </xf>
    <xf numFmtId="174" fontId="0" fillId="7" borderId="49" xfId="0" applyNumberFormat="1" applyFill="1" applyBorder="1" applyAlignment="1">
      <alignment horizontal="center"/>
    </xf>
    <xf numFmtId="0" fontId="0" fillId="7" borderId="0" xfId="0" applyFont="1" applyFill="1" applyBorder="1" applyAlignment="1">
      <alignment/>
    </xf>
    <xf numFmtId="174" fontId="0" fillId="7" borderId="3" xfId="0" applyNumberFormat="1" applyFill="1" applyBorder="1" applyAlignment="1">
      <alignment horizontal="center"/>
    </xf>
    <xf numFmtId="0" fontId="4" fillId="7" borderId="3" xfId="0" applyFont="1" applyFill="1" applyBorder="1" applyAlignment="1">
      <alignment horizontal="left"/>
    </xf>
    <xf numFmtId="0" fontId="0" fillId="7" borderId="56" xfId="0" applyFont="1" applyFill="1" applyBorder="1" applyAlignment="1">
      <alignment/>
    </xf>
    <xf numFmtId="0" fontId="0" fillId="7" borderId="17" xfId="0" applyFont="1" applyFill="1" applyBorder="1" applyAlignment="1">
      <alignment/>
    </xf>
    <xf numFmtId="0" fontId="0" fillId="7" borderId="63" xfId="0" applyFont="1" applyFill="1" applyBorder="1" applyAlignment="1">
      <alignment/>
    </xf>
    <xf numFmtId="0" fontId="0" fillId="7" borderId="44" xfId="0" applyFont="1" applyFill="1" applyBorder="1" applyAlignment="1">
      <alignment/>
    </xf>
    <xf numFmtId="0" fontId="4" fillId="7" borderId="5" xfId="0" applyFont="1" applyFill="1" applyBorder="1" applyAlignment="1">
      <alignment horizontal="left"/>
    </xf>
    <xf numFmtId="0" fontId="0" fillId="7" borderId="64" xfId="0" applyFont="1" applyFill="1" applyBorder="1" applyAlignment="1">
      <alignment/>
    </xf>
    <xf numFmtId="0" fontId="0" fillId="7" borderId="6" xfId="0" applyFont="1" applyFill="1" applyBorder="1" applyAlignment="1">
      <alignment/>
    </xf>
    <xf numFmtId="0" fontId="4" fillId="7" borderId="30" xfId="0" applyFont="1" applyFill="1" applyBorder="1" applyAlignment="1">
      <alignment horizontal="left"/>
    </xf>
    <xf numFmtId="0" fontId="0" fillId="7" borderId="65" xfId="0" applyFont="1" applyFill="1" applyBorder="1" applyAlignment="1">
      <alignment/>
    </xf>
    <xf numFmtId="0" fontId="0" fillId="7" borderId="66" xfId="0" applyFont="1" applyFill="1" applyBorder="1" applyAlignment="1">
      <alignment/>
    </xf>
    <xf numFmtId="0" fontId="0" fillId="7" borderId="67" xfId="0" applyFont="1" applyFill="1" applyBorder="1" applyAlignment="1">
      <alignment/>
    </xf>
    <xf numFmtId="174" fontId="0" fillId="7" borderId="4" xfId="0" applyNumberFormat="1" applyFill="1" applyBorder="1" applyAlignment="1">
      <alignment horizontal="center"/>
    </xf>
    <xf numFmtId="186" fontId="0" fillId="2" borderId="65" xfId="0" applyNumberFormat="1" applyFill="1" applyBorder="1" applyAlignment="1">
      <alignment horizontal="center"/>
    </xf>
    <xf numFmtId="0" fontId="0" fillId="7" borderId="44" xfId="0" applyFill="1" applyBorder="1" applyAlignment="1">
      <alignment/>
    </xf>
    <xf numFmtId="0" fontId="0" fillId="7" borderId="60" xfId="0" applyFill="1" applyBorder="1" applyAlignment="1">
      <alignment/>
    </xf>
    <xf numFmtId="0" fontId="0" fillId="7" borderId="59" xfId="0" applyFill="1" applyBorder="1" applyAlignment="1">
      <alignment/>
    </xf>
    <xf numFmtId="174" fontId="0" fillId="7" borderId="30" xfId="0" applyNumberFormat="1" applyFill="1" applyBorder="1" applyAlignment="1">
      <alignment horizontal="center"/>
    </xf>
    <xf numFmtId="16" fontId="23" fillId="7" borderId="24" xfId="0" applyNumberFormat="1" applyFont="1" applyFill="1" applyBorder="1" applyAlignment="1">
      <alignment vertical="center"/>
    </xf>
    <xf numFmtId="14" fontId="23" fillId="7" borderId="22" xfId="0" applyNumberFormat="1" applyFont="1" applyFill="1" applyBorder="1" applyAlignment="1">
      <alignment vertical="center"/>
    </xf>
    <xf numFmtId="2" fontId="23" fillId="7" borderId="22" xfId="0" applyNumberFormat="1" applyFont="1" applyFill="1" applyBorder="1" applyAlignment="1">
      <alignment horizontal="center"/>
    </xf>
    <xf numFmtId="1" fontId="23" fillId="7" borderId="22" xfId="0" applyNumberFormat="1" applyFont="1" applyFill="1" applyBorder="1" applyAlignment="1">
      <alignment horizontal="center"/>
    </xf>
    <xf numFmtId="0" fontId="25" fillId="8" borderId="18" xfId="0" applyFont="1" applyFill="1" applyBorder="1" applyAlignment="1">
      <alignment horizontal="right" vertical="center"/>
    </xf>
    <xf numFmtId="174" fontId="0" fillId="7" borderId="39" xfId="0" applyNumberFormat="1" applyFill="1" applyBorder="1" applyAlignment="1">
      <alignment horizontal="center"/>
    </xf>
    <xf numFmtId="174" fontId="0" fillId="7" borderId="51" xfId="0" applyNumberFormat="1" applyFill="1" applyBorder="1" applyAlignment="1">
      <alignment horizontal="center"/>
    </xf>
    <xf numFmtId="174" fontId="0" fillId="7" borderId="68" xfId="0" applyNumberFormat="1" applyFill="1" applyBorder="1" applyAlignment="1">
      <alignment horizontal="center"/>
    </xf>
    <xf numFmtId="0" fontId="0" fillId="7" borderId="69" xfId="0" applyFont="1" applyFill="1" applyBorder="1" applyAlignment="1">
      <alignment/>
    </xf>
    <xf numFmtId="0" fontId="9" fillId="0" borderId="57" xfId="0" applyFont="1" applyBorder="1" applyAlignment="1">
      <alignment horizontal="center"/>
    </xf>
    <xf numFmtId="186" fontId="0" fillId="2" borderId="64" xfId="0" applyNumberFormat="1" applyFill="1" applyBorder="1" applyAlignment="1">
      <alignment horizontal="center"/>
    </xf>
    <xf numFmtId="0" fontId="0" fillId="4" borderId="0" xfId="0" applyFill="1" applyBorder="1" applyAlignment="1">
      <alignment/>
    </xf>
    <xf numFmtId="0" fontId="20" fillId="4" borderId="0" xfId="0" applyFont="1" applyFill="1" applyBorder="1" applyAlignment="1">
      <alignment horizontal="center"/>
    </xf>
    <xf numFmtId="181" fontId="0" fillId="4" borderId="0" xfId="0" applyNumberFormat="1" applyFont="1" applyFill="1" applyBorder="1" applyAlignment="1">
      <alignment horizontal="center"/>
    </xf>
    <xf numFmtId="181" fontId="5" fillId="4" borderId="0" xfId="0" applyNumberFormat="1" applyFont="1" applyFill="1" applyBorder="1" applyAlignment="1">
      <alignment horizontal="center"/>
    </xf>
    <xf numFmtId="186" fontId="0" fillId="2" borderId="56" xfId="0" applyNumberFormat="1" applyFill="1" applyBorder="1" applyAlignment="1">
      <alignment horizontal="center"/>
    </xf>
    <xf numFmtId="0" fontId="4" fillId="7" borderId="56" xfId="0" applyFont="1" applyFill="1" applyBorder="1" applyAlignment="1">
      <alignment horizontal="left"/>
    </xf>
    <xf numFmtId="186" fontId="0" fillId="2" borderId="5" xfId="0" applyNumberFormat="1" applyFill="1" applyBorder="1" applyAlignment="1">
      <alignment horizontal="center"/>
    </xf>
    <xf numFmtId="186" fontId="0" fillId="2" borderId="31" xfId="0" applyNumberFormat="1" applyFill="1" applyBorder="1" applyAlignment="1">
      <alignment horizontal="center"/>
    </xf>
    <xf numFmtId="0" fontId="4" fillId="7" borderId="31" xfId="0" applyFont="1" applyFill="1" applyBorder="1" applyAlignment="1">
      <alignment horizontal="left"/>
    </xf>
    <xf numFmtId="0" fontId="21" fillId="5" borderId="0" xfId="0" applyFont="1" applyFill="1" applyAlignment="1">
      <alignment vertical="center"/>
    </xf>
    <xf numFmtId="20" fontId="10" fillId="2" borderId="5" xfId="0" applyNumberFormat="1" applyFont="1" applyFill="1" applyBorder="1" applyAlignment="1">
      <alignment horizontal="center"/>
    </xf>
    <xf numFmtId="183" fontId="0" fillId="2" borderId="22" xfId="0" applyNumberFormat="1" applyFill="1" applyBorder="1" applyAlignment="1">
      <alignment horizontal="center"/>
    </xf>
    <xf numFmtId="183" fontId="23" fillId="2" borderId="26" xfId="0" applyNumberFormat="1" applyFont="1" applyFill="1" applyBorder="1" applyAlignment="1">
      <alignment horizontal="center"/>
    </xf>
    <xf numFmtId="183" fontId="23" fillId="2" borderId="5" xfId="0" applyNumberFormat="1" applyFont="1" applyFill="1" applyBorder="1" applyAlignment="1">
      <alignment horizontal="center"/>
    </xf>
    <xf numFmtId="183" fontId="23" fillId="2" borderId="31" xfId="0" applyNumberFormat="1" applyFont="1" applyFill="1" applyBorder="1" applyAlignment="1">
      <alignment horizontal="center"/>
    </xf>
    <xf numFmtId="174" fontId="23" fillId="2" borderId="8" xfId="0" applyNumberFormat="1" applyFont="1" applyFill="1" applyBorder="1" applyAlignment="1">
      <alignment horizontal="center" vertical="center" wrapText="1"/>
    </xf>
    <xf numFmtId="174" fontId="23" fillId="2" borderId="9" xfId="0" applyNumberFormat="1" applyFont="1" applyFill="1" applyBorder="1" applyAlignment="1">
      <alignment horizontal="center" vertical="center" wrapText="1"/>
    </xf>
    <xf numFmtId="0" fontId="4" fillId="0" borderId="0" xfId="0" applyFont="1" applyAlignment="1">
      <alignment/>
    </xf>
    <xf numFmtId="183" fontId="0" fillId="2" borderId="24" xfId="0" applyNumberFormat="1" applyFill="1" applyBorder="1" applyAlignment="1">
      <alignment horizontal="center"/>
    </xf>
    <xf numFmtId="183" fontId="0" fillId="2" borderId="23" xfId="0" applyNumberFormat="1" applyFill="1" applyBorder="1" applyAlignment="1">
      <alignment horizontal="center"/>
    </xf>
    <xf numFmtId="0" fontId="23" fillId="7" borderId="9" xfId="0" applyFont="1" applyFill="1" applyBorder="1" applyAlignment="1">
      <alignment horizontal="center"/>
    </xf>
    <xf numFmtId="0" fontId="23" fillId="7" borderId="37" xfId="0" applyFont="1" applyFill="1" applyBorder="1" applyAlignment="1">
      <alignment horizontal="center"/>
    </xf>
    <xf numFmtId="0" fontId="23" fillId="7" borderId="14" xfId="0" applyFont="1" applyFill="1" applyBorder="1" applyAlignment="1">
      <alignment horizontal="center"/>
    </xf>
    <xf numFmtId="0" fontId="23" fillId="7" borderId="38" xfId="0" applyFont="1" applyFill="1" applyBorder="1" applyAlignment="1">
      <alignment horizontal="center"/>
    </xf>
    <xf numFmtId="174" fontId="0" fillId="7" borderId="70" xfId="0" applyNumberFormat="1" applyFill="1" applyBorder="1" applyAlignment="1">
      <alignment horizontal="center"/>
    </xf>
    <xf numFmtId="185" fontId="9" fillId="7" borderId="24" xfId="0" applyNumberFormat="1" applyFont="1" applyFill="1" applyBorder="1" applyAlignment="1">
      <alignment horizontal="center"/>
    </xf>
    <xf numFmtId="185" fontId="9" fillId="7" borderId="22" xfId="0" applyNumberFormat="1" applyFont="1" applyFill="1" applyBorder="1" applyAlignment="1">
      <alignment horizontal="center"/>
    </xf>
    <xf numFmtId="0" fontId="9" fillId="7" borderId="24" xfId="0" applyFont="1" applyFill="1" applyBorder="1" applyAlignment="1">
      <alignment horizontal="right"/>
    </xf>
    <xf numFmtId="181" fontId="9" fillId="7" borderId="51" xfId="0" applyNumberFormat="1" applyFont="1" applyFill="1" applyBorder="1" applyAlignment="1">
      <alignment horizontal="center"/>
    </xf>
    <xf numFmtId="0" fontId="9" fillId="7" borderId="13" xfId="0" applyFont="1" applyFill="1" applyBorder="1" applyAlignment="1">
      <alignment horizontal="center"/>
    </xf>
    <xf numFmtId="0" fontId="9" fillId="7" borderId="10" xfId="0" applyFont="1" applyFill="1" applyBorder="1" applyAlignment="1">
      <alignment horizontal="center"/>
    </xf>
    <xf numFmtId="0" fontId="9" fillId="7" borderId="38" xfId="0" applyFont="1" applyFill="1" applyBorder="1" applyAlignment="1">
      <alignment horizontal="center"/>
    </xf>
    <xf numFmtId="0" fontId="9" fillId="7" borderId="23" xfId="0" applyFont="1" applyFill="1" applyBorder="1" applyAlignment="1">
      <alignment horizontal="center"/>
    </xf>
    <xf numFmtId="0" fontId="23" fillId="7" borderId="22" xfId="0" applyFont="1" applyFill="1" applyBorder="1" applyAlignment="1">
      <alignment horizontal="right"/>
    </xf>
    <xf numFmtId="0" fontId="25" fillId="0" borderId="2" xfId="0" applyFont="1" applyFill="1" applyBorder="1" applyAlignment="1">
      <alignment horizontal="left" vertical="center"/>
    </xf>
    <xf numFmtId="181" fontId="23" fillId="7" borderId="9" xfId="0" applyNumberFormat="1" applyFont="1" applyFill="1" applyBorder="1" applyAlignment="1">
      <alignment horizontal="center"/>
    </xf>
    <xf numFmtId="1" fontId="23" fillId="2" borderId="4" xfId="0" applyNumberFormat="1" applyFont="1" applyFill="1" applyBorder="1" applyAlignment="1">
      <alignment horizontal="center"/>
    </xf>
    <xf numFmtId="0" fontId="9" fillId="4" borderId="24" xfId="0" applyFont="1" applyFill="1" applyBorder="1" applyAlignment="1">
      <alignment horizontal="right"/>
    </xf>
    <xf numFmtId="0" fontId="9" fillId="4" borderId="22" xfId="0" applyFont="1" applyFill="1" applyBorder="1" applyAlignment="1">
      <alignment horizontal="center"/>
    </xf>
    <xf numFmtId="0" fontId="9" fillId="4" borderId="22" xfId="0" applyFont="1" applyFill="1" applyBorder="1" applyAlignment="1">
      <alignment horizontal="right"/>
    </xf>
    <xf numFmtId="0" fontId="9" fillId="4" borderId="23" xfId="0" applyFont="1" applyFill="1" applyBorder="1" applyAlignment="1">
      <alignment horizontal="right"/>
    </xf>
    <xf numFmtId="0" fontId="27" fillId="4" borderId="24" xfId="0" applyFont="1" applyFill="1" applyBorder="1" applyAlignment="1">
      <alignment horizontal="right"/>
    </xf>
    <xf numFmtId="185" fontId="9" fillId="4" borderId="22" xfId="0" applyNumberFormat="1" applyFont="1" applyFill="1" applyBorder="1" applyAlignment="1">
      <alignment horizontal="center" vertical="center"/>
    </xf>
    <xf numFmtId="185" fontId="23" fillId="5" borderId="22" xfId="0" applyNumberFormat="1" applyFont="1" applyFill="1" applyBorder="1" applyAlignment="1">
      <alignment horizontal="center" vertical="center"/>
    </xf>
    <xf numFmtId="0" fontId="23" fillId="5" borderId="22" xfId="0" applyFont="1" applyFill="1" applyBorder="1" applyAlignment="1">
      <alignment horizontal="center" vertical="center"/>
    </xf>
    <xf numFmtId="0" fontId="23" fillId="5" borderId="22" xfId="0" applyFont="1" applyFill="1" applyBorder="1" applyAlignment="1">
      <alignment/>
    </xf>
    <xf numFmtId="181" fontId="23" fillId="7" borderId="22" xfId="0" applyNumberFormat="1" applyFont="1" applyFill="1" applyBorder="1" applyAlignment="1">
      <alignment horizontal="center"/>
    </xf>
    <xf numFmtId="185" fontId="23" fillId="11" borderId="8" xfId="0" applyNumberFormat="1" applyFont="1" applyFill="1" applyBorder="1" applyAlignment="1">
      <alignment horizontal="center"/>
    </xf>
    <xf numFmtId="185" fontId="23" fillId="11" borderId="9" xfId="0" applyNumberFormat="1" applyFont="1" applyFill="1" applyBorder="1" applyAlignment="1">
      <alignment horizontal="center"/>
    </xf>
    <xf numFmtId="0" fontId="23" fillId="11" borderId="23" xfId="0" applyFont="1" applyFill="1" applyBorder="1" applyAlignment="1">
      <alignment horizontal="center"/>
    </xf>
    <xf numFmtId="20" fontId="23" fillId="7" borderId="22" xfId="0" applyNumberFormat="1" applyFont="1" applyFill="1" applyBorder="1" applyAlignment="1">
      <alignment vertical="center"/>
    </xf>
    <xf numFmtId="183" fontId="23" fillId="7" borderId="25" xfId="0" applyNumberFormat="1" applyFont="1" applyFill="1" applyBorder="1" applyAlignment="1">
      <alignment horizontal="center"/>
    </xf>
    <xf numFmtId="183" fontId="23" fillId="7" borderId="41" xfId="0" applyNumberFormat="1" applyFont="1" applyFill="1" applyBorder="1" applyAlignment="1">
      <alignment horizontal="center"/>
    </xf>
    <xf numFmtId="183" fontId="23" fillId="7" borderId="22" xfId="0" applyNumberFormat="1" applyFont="1" applyFill="1" applyBorder="1" applyAlignment="1">
      <alignment horizontal="center"/>
    </xf>
    <xf numFmtId="181" fontId="0" fillId="7" borderId="32" xfId="0" applyNumberFormat="1" applyFont="1" applyFill="1" applyBorder="1" applyAlignment="1">
      <alignment horizontal="center"/>
    </xf>
    <xf numFmtId="0" fontId="0" fillId="7" borderId="44" xfId="0" applyFont="1" applyFill="1" applyBorder="1" applyAlignment="1">
      <alignment wrapText="1"/>
    </xf>
    <xf numFmtId="0" fontId="0" fillId="7" borderId="60" xfId="0" applyFont="1" applyFill="1" applyBorder="1" applyAlignment="1">
      <alignment wrapText="1"/>
    </xf>
    <xf numFmtId="0" fontId="0" fillId="7" borderId="59" xfId="0" applyFont="1" applyFill="1" applyBorder="1" applyAlignment="1">
      <alignment wrapText="1"/>
    </xf>
    <xf numFmtId="0" fontId="0" fillId="7" borderId="24" xfId="0" applyFont="1" applyFill="1" applyBorder="1" applyAlignment="1">
      <alignment horizontal="right"/>
    </xf>
    <xf numFmtId="0" fontId="0" fillId="7" borderId="23" xfId="0" applyFont="1" applyFill="1" applyBorder="1" applyAlignment="1">
      <alignment horizontal="right"/>
    </xf>
    <xf numFmtId="0" fontId="5" fillId="4" borderId="9" xfId="0" applyFont="1" applyFill="1" applyBorder="1" applyAlignment="1">
      <alignment horizontal="left" vertical="center"/>
    </xf>
    <xf numFmtId="0" fontId="5" fillId="4" borderId="14" xfId="0" applyFont="1" applyFill="1" applyBorder="1" applyAlignment="1">
      <alignment horizontal="left" vertical="center"/>
    </xf>
    <xf numFmtId="0" fontId="13" fillId="0" borderId="18" xfId="0" applyFont="1" applyBorder="1" applyAlignment="1">
      <alignment horizontal="right" vertical="center"/>
    </xf>
    <xf numFmtId="0" fontId="23" fillId="0" borderId="2" xfId="0" applyFont="1" applyBorder="1" applyAlignment="1">
      <alignment horizontal="right" vertical="center"/>
    </xf>
    <xf numFmtId="0" fontId="5" fillId="4" borderId="39" xfId="0" applyFont="1" applyFill="1" applyBorder="1" applyAlignment="1">
      <alignment horizontal="left" vertical="center"/>
    </xf>
    <xf numFmtId="0" fontId="5" fillId="4" borderId="12" xfId="0" applyFont="1" applyFill="1" applyBorder="1" applyAlignment="1">
      <alignment horizontal="left" vertical="center"/>
    </xf>
    <xf numFmtId="0" fontId="23" fillId="2" borderId="69" xfId="0" applyFont="1" applyFill="1" applyBorder="1" applyAlignment="1">
      <alignment horizontal="center" wrapText="1"/>
    </xf>
    <xf numFmtId="0" fontId="23" fillId="2" borderId="50" xfId="0" applyFont="1" applyFill="1" applyBorder="1" applyAlignment="1">
      <alignment horizontal="center" wrapText="1"/>
    </xf>
    <xf numFmtId="0" fontId="9" fillId="7" borderId="2" xfId="0" applyFont="1" applyFill="1" applyBorder="1" applyAlignment="1">
      <alignment horizontal="left" vertical="top" wrapText="1"/>
    </xf>
    <xf numFmtId="0" fontId="23" fillId="0" borderId="64" xfId="0" applyFont="1" applyBorder="1" applyAlignment="1">
      <alignment/>
    </xf>
    <xf numFmtId="0" fontId="23" fillId="0" borderId="6" xfId="0" applyFont="1" applyBorder="1" applyAlignment="1">
      <alignment/>
    </xf>
    <xf numFmtId="0" fontId="25" fillId="0" borderId="18" xfId="0" applyFont="1" applyBorder="1" applyAlignment="1">
      <alignment horizontal="right"/>
    </xf>
    <xf numFmtId="0" fontId="25" fillId="0" borderId="2" xfId="0" applyFont="1" applyBorder="1" applyAlignment="1">
      <alignment horizontal="right"/>
    </xf>
    <xf numFmtId="0" fontId="23" fillId="2" borderId="56" xfId="0" applyFont="1" applyFill="1" applyBorder="1" applyAlignment="1">
      <alignment horizontal="center" wrapText="1"/>
    </xf>
    <xf numFmtId="0" fontId="9" fillId="2" borderId="40" xfId="0" applyFont="1" applyFill="1" applyBorder="1" applyAlignment="1">
      <alignment/>
    </xf>
    <xf numFmtId="0" fontId="13" fillId="0" borderId="32" xfId="0" applyFont="1" applyBorder="1" applyAlignment="1">
      <alignment horizontal="right"/>
    </xf>
    <xf numFmtId="0" fontId="13" fillId="0" borderId="34" xfId="0" applyFont="1" applyBorder="1" applyAlignment="1">
      <alignment horizontal="right"/>
    </xf>
    <xf numFmtId="0" fontId="9" fillId="0" borderId="18" xfId="0" applyFont="1" applyBorder="1" applyAlignment="1">
      <alignment horizontal="left"/>
    </xf>
    <xf numFmtId="0" fontId="9" fillId="0" borderId="2" xfId="0" applyFont="1" applyBorder="1" applyAlignment="1">
      <alignment horizontal="left"/>
    </xf>
    <xf numFmtId="0" fontId="23" fillId="0" borderId="18" xfId="0" applyFont="1" applyBorder="1" applyAlignment="1">
      <alignment/>
    </xf>
    <xf numFmtId="0" fontId="23" fillId="0" borderId="2" xfId="0" applyFont="1" applyBorder="1" applyAlignment="1">
      <alignment/>
    </xf>
    <xf numFmtId="0" fontId="26" fillId="0" borderId="71" xfId="0" applyFont="1" applyBorder="1" applyAlignment="1">
      <alignment horizontal="center" vertical="center"/>
    </xf>
    <xf numFmtId="0" fontId="26" fillId="0" borderId="36" xfId="0" applyFont="1" applyBorder="1" applyAlignment="1">
      <alignment horizontal="center" vertical="center"/>
    </xf>
    <xf numFmtId="0" fontId="26" fillId="0" borderId="55" xfId="0" applyFont="1" applyBorder="1" applyAlignment="1">
      <alignment horizontal="center" vertical="center"/>
    </xf>
    <xf numFmtId="0" fontId="9" fillId="7" borderId="18" xfId="0" applyFont="1" applyFill="1" applyBorder="1" applyAlignment="1">
      <alignment horizontal="left" vertical="top" wrapText="1"/>
    </xf>
    <xf numFmtId="0" fontId="9" fillId="7" borderId="1" xfId="0" applyFont="1" applyFill="1" applyBorder="1" applyAlignment="1">
      <alignment horizontal="left" vertical="top" wrapText="1"/>
    </xf>
    <xf numFmtId="0" fontId="5" fillId="4" borderId="9" xfId="0" applyFont="1" applyFill="1" applyBorder="1" applyAlignment="1">
      <alignment horizontal="left" vertical="center" shrinkToFit="1"/>
    </xf>
    <xf numFmtId="0" fontId="5" fillId="4" borderId="14" xfId="0" applyFont="1" applyFill="1" applyBorder="1" applyAlignment="1">
      <alignment horizontal="left" vertical="center" shrinkToFit="1"/>
    </xf>
    <xf numFmtId="0" fontId="9" fillId="7" borderId="43"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18" xfId="0" applyFont="1" applyFill="1" applyBorder="1" applyAlignment="1">
      <alignment/>
    </xf>
    <xf numFmtId="0" fontId="9" fillId="7" borderId="2" xfId="0" applyFont="1" applyFill="1" applyBorder="1" applyAlignment="1">
      <alignment/>
    </xf>
    <xf numFmtId="0" fontId="25" fillId="3" borderId="18" xfId="0" applyFont="1" applyFill="1" applyBorder="1" applyAlignment="1">
      <alignment horizontal="left" vertical="center"/>
    </xf>
    <xf numFmtId="0" fontId="25" fillId="3" borderId="1" xfId="0" applyFont="1" applyFill="1" applyBorder="1" applyAlignment="1">
      <alignment horizontal="left" vertical="center"/>
    </xf>
    <xf numFmtId="0" fontId="23" fillId="7" borderId="15" xfId="0" applyFont="1" applyFill="1" applyBorder="1" applyAlignment="1">
      <alignment vertical="top"/>
    </xf>
    <xf numFmtId="0" fontId="23" fillId="7" borderId="11" xfId="0" applyFont="1" applyFill="1" applyBorder="1" applyAlignment="1">
      <alignment vertical="top"/>
    </xf>
    <xf numFmtId="0" fontId="23" fillId="7" borderId="35" xfId="0" applyFont="1" applyFill="1" applyBorder="1" applyAlignment="1">
      <alignment vertical="top"/>
    </xf>
    <xf numFmtId="0" fontId="23" fillId="7" borderId="21" xfId="0" applyFont="1" applyFill="1" applyBorder="1" applyAlignment="1">
      <alignment vertical="top"/>
    </xf>
    <xf numFmtId="0" fontId="23" fillId="7" borderId="19" xfId="0" applyFont="1" applyFill="1" applyBorder="1" applyAlignment="1">
      <alignment vertical="top"/>
    </xf>
    <xf numFmtId="0" fontId="23" fillId="7" borderId="20" xfId="0" applyFont="1" applyFill="1" applyBorder="1" applyAlignment="1">
      <alignment vertical="top"/>
    </xf>
    <xf numFmtId="188" fontId="9" fillId="7" borderId="18" xfId="0" applyNumberFormat="1" applyFont="1" applyFill="1" applyBorder="1" applyAlignment="1">
      <alignment/>
    </xf>
    <xf numFmtId="188" fontId="9" fillId="7" borderId="2" xfId="0" applyNumberFormat="1" applyFont="1" applyFill="1" applyBorder="1" applyAlignment="1">
      <alignment/>
    </xf>
    <xf numFmtId="0" fontId="26" fillId="0" borderId="28"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3" fillId="0" borderId="64" xfId="0" applyFont="1" applyFill="1" applyBorder="1" applyAlignment="1">
      <alignment wrapText="1"/>
    </xf>
    <xf numFmtId="0" fontId="23" fillId="0" borderId="6" xfId="0" applyFont="1" applyFill="1" applyBorder="1" applyAlignment="1">
      <alignment wrapText="1"/>
    </xf>
    <xf numFmtId="0" fontId="23" fillId="0" borderId="64" xfId="0" applyFont="1" applyFill="1" applyBorder="1" applyAlignment="1">
      <alignment/>
    </xf>
    <xf numFmtId="0" fontId="23" fillId="0" borderId="6" xfId="0" applyFont="1" applyFill="1" applyBorder="1" applyAlignment="1">
      <alignment/>
    </xf>
    <xf numFmtId="0" fontId="23" fillId="0" borderId="72" xfId="0" applyFont="1" applyBorder="1" applyAlignment="1">
      <alignment/>
    </xf>
    <xf numFmtId="0" fontId="23" fillId="0" borderId="20" xfId="0" applyFont="1" applyBorder="1" applyAlignment="1">
      <alignment/>
    </xf>
    <xf numFmtId="0" fontId="23" fillId="2" borderId="44" xfId="0" applyFont="1" applyFill="1" applyBorder="1" applyAlignment="1">
      <alignment horizontal="center" wrapText="1"/>
    </xf>
    <xf numFmtId="0" fontId="23" fillId="2" borderId="49" xfId="0" applyFont="1" applyFill="1" applyBorder="1" applyAlignment="1">
      <alignment horizontal="center" wrapText="1"/>
    </xf>
    <xf numFmtId="0" fontId="23" fillId="7" borderId="18" xfId="0" applyFont="1" applyFill="1" applyBorder="1" applyAlignment="1">
      <alignment vertical="center"/>
    </xf>
    <xf numFmtId="0" fontId="23" fillId="7" borderId="1" xfId="0" applyFont="1" applyFill="1" applyBorder="1" applyAlignment="1">
      <alignment vertical="center"/>
    </xf>
    <xf numFmtId="0" fontId="23" fillId="7" borderId="2" xfId="0" applyFont="1" applyFill="1" applyBorder="1" applyAlignment="1">
      <alignment vertical="center"/>
    </xf>
    <xf numFmtId="0" fontId="5" fillId="4" borderId="8" xfId="0" applyFont="1" applyFill="1" applyBorder="1" applyAlignment="1">
      <alignment horizontal="left" vertical="center" shrinkToFit="1"/>
    </xf>
    <xf numFmtId="0" fontId="5" fillId="4" borderId="37" xfId="0" applyFont="1" applyFill="1" applyBorder="1" applyAlignment="1">
      <alignment horizontal="left" vertical="center" shrinkToFit="1"/>
    </xf>
    <xf numFmtId="0" fontId="23" fillId="0" borderId="27" xfId="0" applyFont="1" applyBorder="1" applyAlignment="1">
      <alignment horizontal="center" vertical="center" wrapText="1"/>
    </xf>
    <xf numFmtId="0" fontId="23" fillId="0" borderId="35" xfId="0" applyFont="1" applyBorder="1" applyAlignment="1">
      <alignment horizontal="center" vertical="center" wrapText="1"/>
    </xf>
    <xf numFmtId="0" fontId="23" fillId="0" borderId="64"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27" xfId="0" applyFont="1" applyFill="1" applyBorder="1" applyAlignment="1">
      <alignment wrapText="1"/>
    </xf>
    <xf numFmtId="0" fontId="23" fillId="0" borderId="35" xfId="0" applyFont="1" applyFill="1" applyBorder="1" applyAlignment="1">
      <alignment wrapText="1"/>
    </xf>
    <xf numFmtId="0" fontId="26" fillId="0" borderId="32" xfId="0" applyFont="1" applyBorder="1" applyAlignment="1">
      <alignment horizontal="center" vertical="center"/>
    </xf>
    <xf numFmtId="0" fontId="26" fillId="0" borderId="68" xfId="0" applyFont="1" applyBorder="1" applyAlignment="1">
      <alignment horizontal="center" vertical="center"/>
    </xf>
    <xf numFmtId="0" fontId="26" fillId="0" borderId="27"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64" xfId="0" applyFont="1" applyBorder="1" applyAlignment="1" applyProtection="1">
      <alignment horizontal="center" vertical="center"/>
      <protection locked="0"/>
    </xf>
    <xf numFmtId="0" fontId="26" fillId="0" borderId="45" xfId="0" applyFont="1" applyBorder="1" applyAlignment="1" applyProtection="1">
      <alignment horizontal="center" vertical="center"/>
      <protection locked="0"/>
    </xf>
    <xf numFmtId="0" fontId="23" fillId="2" borderId="27" xfId="0" applyFont="1" applyFill="1" applyBorder="1" applyAlignment="1">
      <alignment horizontal="center"/>
    </xf>
    <xf numFmtId="0" fontId="23" fillId="2" borderId="33" xfId="0" applyFont="1" applyFill="1" applyBorder="1" applyAlignment="1">
      <alignment horizontal="center"/>
    </xf>
    <xf numFmtId="0" fontId="23" fillId="2" borderId="44" xfId="0" applyFont="1" applyFill="1" applyBorder="1" applyAlignment="1">
      <alignment horizontal="center"/>
    </xf>
    <xf numFmtId="0" fontId="23" fillId="2" borderId="49" xfId="0" applyFont="1" applyFill="1" applyBorder="1" applyAlignment="1">
      <alignment horizontal="center"/>
    </xf>
    <xf numFmtId="0" fontId="0" fillId="7" borderId="44" xfId="0" applyFont="1" applyFill="1" applyBorder="1" applyAlignment="1">
      <alignment wrapText="1"/>
    </xf>
    <xf numFmtId="0" fontId="0" fillId="0" borderId="60" xfId="0" applyBorder="1" applyAlignment="1">
      <alignment wrapText="1"/>
    </xf>
    <xf numFmtId="0" fontId="0" fillId="0" borderId="59" xfId="0" applyBorder="1" applyAlignment="1">
      <alignment wrapText="1"/>
    </xf>
    <xf numFmtId="0" fontId="0" fillId="7" borderId="44" xfId="0" applyFont="1" applyFill="1" applyBorder="1" applyAlignment="1">
      <alignment/>
    </xf>
    <xf numFmtId="0" fontId="0" fillId="7" borderId="60" xfId="0" applyFont="1" applyFill="1" applyBorder="1" applyAlignment="1">
      <alignment/>
    </xf>
    <xf numFmtId="0" fontId="0" fillId="7" borderId="59" xfId="0" applyFont="1" applyFill="1" applyBorder="1" applyAlignment="1">
      <alignment/>
    </xf>
    <xf numFmtId="0" fontId="0" fillId="7" borderId="60" xfId="0" applyFont="1" applyFill="1" applyBorder="1" applyAlignment="1">
      <alignment wrapText="1"/>
    </xf>
    <xf numFmtId="0" fontId="0" fillId="7" borderId="59" xfId="0" applyFont="1" applyFill="1" applyBorder="1" applyAlignment="1">
      <alignment wrapText="1"/>
    </xf>
    <xf numFmtId="0" fontId="0" fillId="7" borderId="66" xfId="0" applyFont="1" applyFill="1" applyBorder="1" applyAlignment="1">
      <alignment/>
    </xf>
    <xf numFmtId="0" fontId="0" fillId="7" borderId="67" xfId="0" applyFont="1" applyFill="1" applyBorder="1" applyAlignment="1">
      <alignment/>
    </xf>
    <xf numFmtId="0" fontId="0" fillId="2" borderId="18" xfId="0" applyFill="1" applyBorder="1" applyAlignment="1">
      <alignment/>
    </xf>
    <xf numFmtId="0" fontId="0" fillId="2" borderId="2" xfId="0" applyFill="1" applyBorder="1" applyAlignment="1">
      <alignment/>
    </xf>
    <xf numFmtId="174" fontId="11" fillId="0" borderId="18" xfId="0" applyNumberFormat="1" applyFont="1" applyBorder="1" applyAlignment="1">
      <alignment horizontal="left"/>
    </xf>
    <xf numFmtId="174" fontId="11" fillId="0" borderId="1" xfId="0" applyNumberFormat="1" applyFont="1" applyBorder="1" applyAlignment="1">
      <alignment horizontal="left"/>
    </xf>
    <xf numFmtId="174" fontId="11" fillId="0" borderId="2" xfId="0" applyNumberFormat="1" applyFont="1" applyBorder="1" applyAlignment="1">
      <alignment horizontal="left"/>
    </xf>
    <xf numFmtId="0" fontId="1" fillId="0" borderId="71" xfId="0" applyFont="1" applyBorder="1" applyAlignment="1">
      <alignment horizontal="center"/>
    </xf>
    <xf numFmtId="0" fontId="1" fillId="0" borderId="58" xfId="0" applyFont="1" applyBorder="1" applyAlignment="1">
      <alignment horizontal="center"/>
    </xf>
    <xf numFmtId="0" fontId="1" fillId="0" borderId="46" xfId="0" applyFont="1" applyBorder="1" applyAlignment="1">
      <alignment horizontal="center"/>
    </xf>
    <xf numFmtId="0" fontId="9" fillId="0" borderId="1" xfId="0" applyFont="1" applyBorder="1" applyAlignment="1">
      <alignment horizontal="center"/>
    </xf>
    <xf numFmtId="0" fontId="9" fillId="0" borderId="2" xfId="0" applyFont="1" applyBorder="1" applyAlignment="1">
      <alignment horizontal="center"/>
    </xf>
    <xf numFmtId="0" fontId="0" fillId="7" borderId="71" xfId="0" applyFont="1" applyFill="1" applyBorder="1" applyAlignment="1">
      <alignment/>
    </xf>
    <xf numFmtId="0" fontId="0" fillId="7" borderId="58" xfId="0" applyFont="1" applyFill="1" applyBorder="1" applyAlignment="1">
      <alignment/>
    </xf>
    <xf numFmtId="0" fontId="0" fillId="7" borderId="56" xfId="0" applyFont="1" applyFill="1" applyBorder="1" applyAlignment="1">
      <alignment/>
    </xf>
    <xf numFmtId="0" fontId="0" fillId="7" borderId="17" xfId="0" applyFont="1" applyFill="1" applyBorder="1" applyAlignment="1">
      <alignment/>
    </xf>
    <xf numFmtId="0" fontId="0" fillId="7" borderId="63" xfId="0" applyFont="1" applyFill="1" applyBorder="1" applyAlignment="1">
      <alignment/>
    </xf>
    <xf numFmtId="0" fontId="0" fillId="0" borderId="60" xfId="0" applyBorder="1" applyAlignment="1">
      <alignment/>
    </xf>
    <xf numFmtId="0" fontId="0" fillId="0" borderId="59" xfId="0" applyBorder="1" applyAlignment="1">
      <alignment/>
    </xf>
    <xf numFmtId="0" fontId="0" fillId="7" borderId="44" xfId="0" applyFill="1" applyBorder="1" applyAlignment="1" applyProtection="1">
      <alignment/>
      <protection locked="0"/>
    </xf>
    <xf numFmtId="0" fontId="0" fillId="7" borderId="60" xfId="0" applyFill="1" applyBorder="1" applyAlignment="1" applyProtection="1">
      <alignment/>
      <protection locked="0"/>
    </xf>
    <xf numFmtId="0" fontId="0" fillId="7" borderId="59" xfId="0" applyFill="1" applyBorder="1" applyAlignment="1" applyProtection="1">
      <alignment/>
      <protection locked="0"/>
    </xf>
    <xf numFmtId="0" fontId="0" fillId="7" borderId="69" xfId="0" applyFill="1" applyBorder="1" applyAlignment="1" applyProtection="1">
      <alignment/>
      <protection locked="0"/>
    </xf>
    <xf numFmtId="0" fontId="0" fillId="7" borderId="61" xfId="0" applyFill="1" applyBorder="1" applyAlignment="1" applyProtection="1">
      <alignment/>
      <protection locked="0"/>
    </xf>
    <xf numFmtId="0" fontId="0" fillId="7" borderId="62" xfId="0" applyFill="1" applyBorder="1" applyAlignment="1" applyProtection="1">
      <alignment/>
      <protection locked="0"/>
    </xf>
    <xf numFmtId="0" fontId="0" fillId="0" borderId="55" xfId="0" applyFont="1" applyBorder="1" applyAlignment="1">
      <alignment horizontal="center"/>
    </xf>
    <xf numFmtId="0" fontId="0" fillId="0" borderId="71" xfId="0" applyFont="1" applyBorder="1" applyAlignment="1">
      <alignment horizontal="center"/>
    </xf>
    <xf numFmtId="0" fontId="0" fillId="0" borderId="58" xfId="0" applyFont="1" applyBorder="1" applyAlignment="1">
      <alignment horizontal="center"/>
    </xf>
    <xf numFmtId="0" fontId="9" fillId="0" borderId="60" xfId="0" applyFont="1" applyBorder="1" applyAlignment="1">
      <alignment horizontal="center" vertical="center" wrapText="1"/>
    </xf>
    <xf numFmtId="0" fontId="9" fillId="0" borderId="61" xfId="0" applyFont="1" applyBorder="1" applyAlignment="1">
      <alignment horizontal="center" vertical="center" wrapTex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1" fillId="0" borderId="46" xfId="0" applyFont="1" applyBorder="1" applyAlignment="1">
      <alignment horizontal="left"/>
    </xf>
    <xf numFmtId="0" fontId="11" fillId="0" borderId="71" xfId="0" applyFont="1" applyBorder="1" applyAlignment="1">
      <alignment horizontal="left"/>
    </xf>
    <xf numFmtId="0" fontId="11" fillId="0" borderId="11" xfId="0" applyFont="1" applyBorder="1" applyAlignment="1">
      <alignment horizontal="left"/>
    </xf>
    <xf numFmtId="0" fontId="11" fillId="0" borderId="35" xfId="0" applyFont="1" applyBorder="1" applyAlignment="1">
      <alignment horizontal="left"/>
    </xf>
    <xf numFmtId="0" fontId="9" fillId="0" borderId="56" xfId="0" applyFont="1" applyBorder="1" applyAlignment="1">
      <alignment horizontal="center" vertical="center"/>
    </xf>
    <xf numFmtId="0" fontId="9" fillId="0" borderId="72" xfId="0" applyFont="1" applyBorder="1" applyAlignment="1">
      <alignment horizontal="center" vertical="center"/>
    </xf>
    <xf numFmtId="0" fontId="0" fillId="4" borderId="18" xfId="0" applyFill="1" applyBorder="1" applyAlignment="1">
      <alignment/>
    </xf>
    <xf numFmtId="0" fontId="0" fillId="4" borderId="1" xfId="0" applyFill="1" applyBorder="1" applyAlignment="1">
      <alignment/>
    </xf>
    <xf numFmtId="0" fontId="0" fillId="4" borderId="2" xfId="0" applyFill="1" applyBorder="1" applyAlignment="1">
      <alignment/>
    </xf>
  </cellXfs>
  <cellStyles count="6">
    <cellStyle name="Normal" xfId="0"/>
    <cellStyle name="Comma" xfId="15"/>
    <cellStyle name="Comma [0]" xfId="16"/>
    <cellStyle name="Currency" xfId="17"/>
    <cellStyle name="Currency [0]" xfId="18"/>
    <cellStyle name="Percent" xfId="19"/>
  </cellStyles>
  <dxfs count="2">
    <dxf>
      <font>
        <color rgb="FFFFFFFF"/>
      </font>
      <fill>
        <patternFill>
          <bgColor rgb="FFFF0000"/>
        </patternFill>
      </fill>
      <border/>
    </dxf>
    <dxf>
      <font>
        <color rgb="FFFFFFFF"/>
      </font>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975"/>
          <c:y val="0.08025"/>
          <c:w val="0.77825"/>
          <c:h val="0.83925"/>
        </c:manualLayout>
      </c:layout>
      <c:pieChart>
        <c:varyColors val="1"/>
        <c:ser>
          <c:idx val="0"/>
          <c:order val="0"/>
          <c:explosion val="25"/>
          <c:extLst>
            <c:ext xmlns:c14="http://schemas.microsoft.com/office/drawing/2007/8/2/chart" uri="{6F2FDCE9-48DA-4B69-8628-5D25D57E5C99}">
              <c14:invertSolidFillFmt>
                <c14:spPr>
                  <a:solidFill>
                    <a:srgbClr val="000000"/>
                  </a:solidFill>
                </c14:spPr>
              </c14:invertSolidFillFmt>
            </c:ext>
          </c:extLst>
          <c:dPt>
            <c:idx val="0"/>
            <c:spPr>
              <a:pattFill prst="pct75">
                <a:fgClr>
                  <a:srgbClr val="FF0000"/>
                </a:fgClr>
                <a:bgClr>
                  <a:srgbClr val="FFFFFF"/>
                </a:bgClr>
              </a:pattFill>
            </c:spPr>
          </c:dPt>
          <c:dPt>
            <c:idx val="1"/>
            <c:spPr>
              <a:pattFill prst="narHorz">
                <a:fgClr>
                  <a:srgbClr val="3333CC"/>
                </a:fgClr>
                <a:bgClr>
                  <a:srgbClr val="FFFFFF"/>
                </a:bgClr>
              </a:pattFill>
            </c:spPr>
          </c:dPt>
          <c:dPt>
            <c:idx val="2"/>
            <c:spPr>
              <a:pattFill prst="dkVert">
                <a:fgClr>
                  <a:srgbClr val="000000"/>
                </a:fgClr>
                <a:bgClr>
                  <a:srgbClr val="FFFFFF"/>
                </a:bgClr>
              </a:pattFill>
            </c:spPr>
          </c:dPt>
          <c:cat>
            <c:strRef>
              <c:f>Timesum!$C$7:$C$9</c:f>
              <c:strCache>
                <c:ptCount val="3"/>
                <c:pt idx="0">
                  <c:v>Down Time</c:v>
                </c:pt>
                <c:pt idx="1">
                  <c:v>Lost Time</c:v>
                </c:pt>
                <c:pt idx="2">
                  <c:v>Logging Time</c:v>
                </c:pt>
              </c:strCache>
            </c:strRef>
          </c:cat>
          <c:val>
            <c:numRef>
              <c:f>Timesum!$D$7:$D$9</c:f>
              <c:numCache>
                <c:ptCount val="3"/>
                <c:pt idx="0">
                  <c:v>0.2534722222117125</c:v>
                </c:pt>
                <c:pt idx="1">
                  <c:v>0.010416666664241347</c:v>
                </c:pt>
                <c:pt idx="2">
                  <c:v>1.4756944444525288</c:v>
                </c:pt>
              </c:numCache>
            </c:numRef>
          </c:val>
        </c:ser>
      </c:pieChart>
      <c:spPr>
        <a:noFill/>
        <a:ln>
          <a:noFill/>
        </a:ln>
      </c:spPr>
    </c:plotArea>
    <c:legend>
      <c:legendPos val="r"/>
      <c:layout>
        <c:manualLayout>
          <c:xMode val="edge"/>
          <c:yMode val="edge"/>
          <c:x val="0.6655"/>
          <c:y val="0.1505"/>
        </c:manualLayout>
      </c:layout>
      <c:overlay val="0"/>
    </c:legend>
    <c:plotVisOnly val="1"/>
    <c:dispBlanksAs val="gap"/>
    <c:showDLblsOverMax val="0"/>
  </c:chart>
  <c:txPr>
    <a:bodyPr vert="horz" rot="0"/>
    <a:lstStyle/>
    <a:p>
      <a:pPr>
        <a:defRPr lang="en-US" cap="none" sz="18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Horner Time vs Temp Plot for BHST
</a:t>
            </a:r>
          </a:p>
        </c:rich>
      </c:tx>
      <c:layout/>
      <c:spPr>
        <a:noFill/>
        <a:ln>
          <a:noFill/>
        </a:ln>
      </c:spPr>
    </c:title>
    <c:plotArea>
      <c:layout>
        <c:manualLayout>
          <c:xMode val="edge"/>
          <c:yMode val="edge"/>
          <c:x val="0.0565"/>
          <c:y val="0.10175"/>
          <c:w val="0.9425"/>
          <c:h val="0.83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trendline>
            <c:trendlineType val="linear"/>
            <c:intercept val="1"/>
            <c:dispEq val="0"/>
            <c:dispRSqr val="0"/>
          </c:trendline>
          <c:trendline>
            <c:trendlineType val="linear"/>
            <c:intercept val="1"/>
            <c:dispEq val="1"/>
            <c:dispRSqr val="0"/>
            <c:trendlineLbl>
              <c:numFmt formatCode="General" sourceLinked="1"/>
            </c:trendlineLbl>
          </c:trendline>
          <c:trendline>
            <c:trendlineType val="linear"/>
            <c:intercept val="1"/>
            <c:dispEq val="1"/>
            <c:dispRSqr val="1"/>
            <c:trendlineLbl>
              <c:numFmt formatCode="General" sourceLinked="1"/>
            </c:trendlineLbl>
          </c:trendline>
          <c:xVal>
            <c:numRef>
              <c:f>Horner!$H$30:$H$35</c:f>
              <c:numCache>
                <c:ptCount val="6"/>
                <c:pt idx="0">
                  <c:v>1.0000014063679592</c:v>
                </c:pt>
                <c:pt idx="1">
                  <c:v>1.0000014063679592</c:v>
                </c:pt>
                <c:pt idx="2">
                  <c:v>#N/A</c:v>
                </c:pt>
                <c:pt idx="3">
                  <c:v>#N/A</c:v>
                </c:pt>
                <c:pt idx="4">
                  <c:v>0.9563953488352083</c:v>
                </c:pt>
                <c:pt idx="5">
                  <c:v>0.9691991786434032</c:v>
                </c:pt>
              </c:numCache>
            </c:numRef>
          </c:xVal>
          <c:yVal>
            <c:numRef>
              <c:f>Horner!$I$30:$I$35</c:f>
              <c:numCache>
                <c:ptCount val="6"/>
                <c:pt idx="0">
                  <c:v>0</c:v>
                </c:pt>
                <c:pt idx="1">
                  <c:v>0</c:v>
                </c:pt>
                <c:pt idx="2">
                  <c:v>97.8</c:v>
                </c:pt>
                <c:pt idx="3">
                  <c:v>105.56</c:v>
                </c:pt>
                <c:pt idx="4">
                  <c:v>113.9</c:v>
                </c:pt>
                <c:pt idx="5">
                  <c:v>0</c:v>
                </c:pt>
              </c:numCache>
            </c:numRef>
          </c:yVal>
          <c:smooth val="0"/>
        </c:ser>
        <c:axId val="62761051"/>
        <c:axId val="27978548"/>
      </c:scatterChart>
      <c:valAx>
        <c:axId val="62761051"/>
        <c:scaling>
          <c:logBase val="10"/>
          <c:orientation val="minMax"/>
          <c:max val="10"/>
          <c:min val="0.1"/>
        </c:scaling>
        <c:axPos val="b"/>
        <c:title>
          <c:tx>
            <c:rich>
              <a:bodyPr vert="horz" rot="0" anchor="ctr"/>
              <a:lstStyle/>
              <a:p>
                <a:pPr algn="ctr">
                  <a:defRPr/>
                </a:pPr>
                <a:r>
                  <a:rPr lang="en-US" cap="none" sz="1000" b="1" i="0" u="none" baseline="0"/>
                  <a:t>Horner Time (delta t/delta t + t)</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txPr>
          <a:bodyPr/>
          <a:lstStyle/>
          <a:p>
            <a:pPr>
              <a:defRPr lang="en-US" cap="none" sz="1200" b="0" i="0" u="none" baseline="0"/>
            </a:pPr>
          </a:p>
        </c:txPr>
        <c:crossAx val="27978548"/>
        <c:crossesAt val="120"/>
        <c:crossBetween val="midCat"/>
        <c:dispUnits/>
        <c:majorUnit val="10"/>
        <c:minorUnit val="10"/>
      </c:valAx>
      <c:valAx>
        <c:axId val="27978548"/>
        <c:scaling>
          <c:orientation val="minMax"/>
          <c:max val="120"/>
          <c:min val="90"/>
        </c:scaling>
        <c:axPos val="l"/>
        <c:title>
          <c:tx>
            <c:rich>
              <a:bodyPr vert="horz" rot="-5400000" anchor="ctr"/>
              <a:lstStyle/>
              <a:p>
                <a:pPr algn="ctr">
                  <a:defRPr/>
                </a:pPr>
                <a:r>
                  <a:rPr lang="en-US" cap="none" sz="1000" b="1" i="0" u="none" baseline="0"/>
                  <a:t>Measured Temperature (deg C)</a:t>
                </a:r>
              </a:p>
            </c:rich>
          </c:tx>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high"/>
        <c:txPr>
          <a:bodyPr/>
          <a:lstStyle/>
          <a:p>
            <a:pPr>
              <a:defRPr lang="en-US" cap="none" sz="1200" b="0" i="0" u="none" baseline="0"/>
            </a:pPr>
          </a:p>
        </c:txPr>
        <c:crossAx val="62761051"/>
        <c:crosses val="autoZero"/>
        <c:crossBetween val="midCat"/>
        <c:dispUnits/>
        <c:majorUnit val="5"/>
        <c:minorUnit val="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219075</xdr:colOff>
      <xdr:row>2</xdr:row>
      <xdr:rowOff>47625</xdr:rowOff>
    </xdr:from>
    <xdr:to>
      <xdr:col>5</xdr:col>
      <xdr:colOff>723900</xdr:colOff>
      <xdr:row>3</xdr:row>
      <xdr:rowOff>47625</xdr:rowOff>
    </xdr:to>
    <xdr:pic>
      <xdr:nvPicPr>
        <xdr:cNvPr id="1" name="Picture 3"/>
        <xdr:cNvPicPr preferRelativeResize="1">
          <a:picLocks noChangeAspect="1"/>
        </xdr:cNvPicPr>
      </xdr:nvPicPr>
      <xdr:blipFill>
        <a:blip r:embed="rId1"/>
        <a:stretch>
          <a:fillRect/>
        </a:stretch>
      </xdr:blipFill>
      <xdr:spPr>
        <a:xfrm>
          <a:off x="4648200" y="466725"/>
          <a:ext cx="504825"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20</xdr:row>
      <xdr:rowOff>19050</xdr:rowOff>
    </xdr:from>
    <xdr:to>
      <xdr:col>8</xdr:col>
      <xdr:colOff>485775</xdr:colOff>
      <xdr:row>43</xdr:row>
      <xdr:rowOff>38100</xdr:rowOff>
    </xdr:to>
    <xdr:graphicFrame>
      <xdr:nvGraphicFramePr>
        <xdr:cNvPr id="1" name="Chart 3"/>
        <xdr:cNvGraphicFramePr/>
      </xdr:nvGraphicFramePr>
      <xdr:xfrm>
        <a:off x="400050" y="3514725"/>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0.622</cdr:x>
      <cdr:y>0.27175</cdr:y>
    </cdr:from>
    <cdr:to>
      <cdr:x>0.84375</cdr:x>
      <cdr:y>0.309</cdr:y>
    </cdr:to>
    <cdr:sp>
      <cdr:nvSpPr>
        <cdr:cNvPr id="1" name="Text 8"/>
        <cdr:cNvSpPr txBox="1">
          <a:spLocks noChangeArrowheads="1"/>
        </cdr:cNvSpPr>
      </cdr:nvSpPr>
      <cdr:spPr>
        <a:xfrm>
          <a:off x="5791200" y="1524000"/>
          <a:ext cx="2066925" cy="209550"/>
        </a:xfrm>
        <a:prstGeom prst="rect">
          <a:avLst/>
        </a:prstGeom>
        <a:solidFill>
          <a:srgbClr val="FFFFFF"/>
        </a:solidFill>
        <a:ln w="1" cmpd="sng">
          <a:noFill/>
        </a:ln>
      </cdr:spPr>
      <cdr:txBody>
        <a:bodyPr vertOverflow="clip" wrap="square"/>
        <a:p>
          <a:pPr algn="l">
            <a:defRPr/>
          </a:pPr>
          <a:r>
            <a:rPr lang="en-US" cap="none" sz="1000" b="0" i="0" u="none" baseline="0"/>
            <a:t>Extrapolated BHT =   140 deg C </a:t>
          </a:r>
        </a:p>
      </cdr:txBody>
    </cdr:sp>
  </cdr:relSizeAnchor>
  <cdr:relSizeAnchor xmlns:cdr="http://schemas.openxmlformats.org/drawingml/2006/chartDrawing">
    <cdr:from>
      <cdr:x>0.53575</cdr:x>
      <cdr:y>0.41025</cdr:y>
    </cdr:from>
    <cdr:to>
      <cdr:x>0.54275</cdr:x>
      <cdr:y>0.8195</cdr:y>
    </cdr:to>
    <cdr:sp>
      <cdr:nvSpPr>
        <cdr:cNvPr id="2" name="Line 8"/>
        <cdr:cNvSpPr>
          <a:spLocks/>
        </cdr:cNvSpPr>
      </cdr:nvSpPr>
      <cdr:spPr>
        <a:xfrm flipV="1">
          <a:off x="4991100" y="2305050"/>
          <a:ext cx="66675" cy="23050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123825</xdr:rowOff>
    </xdr:from>
    <xdr:to>
      <xdr:col>15</xdr:col>
      <xdr:colOff>200025</xdr:colOff>
      <xdr:row>36</xdr:row>
      <xdr:rowOff>142875</xdr:rowOff>
    </xdr:to>
    <xdr:graphicFrame>
      <xdr:nvGraphicFramePr>
        <xdr:cNvPr id="1" name="Chart 1"/>
        <xdr:cNvGraphicFramePr/>
      </xdr:nvGraphicFramePr>
      <xdr:xfrm>
        <a:off x="19050" y="523875"/>
        <a:ext cx="9324975" cy="5629275"/>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C17"/>
  <sheetViews>
    <sheetView workbookViewId="0" topLeftCell="A1">
      <selection activeCell="B19" sqref="B19"/>
    </sheetView>
  </sheetViews>
  <sheetFormatPr defaultColWidth="9.140625" defaultRowHeight="12.75"/>
  <cols>
    <col min="1" max="1" width="1.28515625" style="0" customWidth="1"/>
    <col min="2" max="2" width="96.28125" style="0" customWidth="1"/>
    <col min="3" max="3" width="2.421875" style="0" customWidth="1"/>
  </cols>
  <sheetData>
    <row r="1" spans="1:3" ht="4.5" customHeight="1" thickBot="1">
      <c r="A1" s="271"/>
      <c r="B1" s="271"/>
      <c r="C1" s="271"/>
    </row>
    <row r="2" spans="1:3" ht="15">
      <c r="A2" s="271"/>
      <c r="B2" s="390" t="s">
        <v>223</v>
      </c>
      <c r="C2" s="271"/>
    </row>
    <row r="3" spans="1:3" ht="18" customHeight="1">
      <c r="A3" s="271"/>
      <c r="B3" s="388" t="s">
        <v>224</v>
      </c>
      <c r="C3" s="271"/>
    </row>
    <row r="4" spans="1:3" ht="6.75" customHeight="1">
      <c r="A4" s="271"/>
      <c r="B4" s="388"/>
      <c r="C4" s="271"/>
    </row>
    <row r="5" spans="1:3" ht="42" customHeight="1">
      <c r="A5" s="271"/>
      <c r="B5" s="391" t="s">
        <v>225</v>
      </c>
      <c r="C5" s="271"/>
    </row>
    <row r="6" spans="1:3" ht="12.75">
      <c r="A6" s="271"/>
      <c r="B6" s="388"/>
      <c r="C6" s="271"/>
    </row>
    <row r="7" spans="1:3" ht="24.75" customHeight="1">
      <c r="A7" s="271"/>
      <c r="B7" s="391" t="s">
        <v>226</v>
      </c>
      <c r="C7" s="271"/>
    </row>
    <row r="8" spans="1:3" ht="12.75">
      <c r="A8" s="271"/>
      <c r="B8" s="388"/>
      <c r="C8" s="271"/>
    </row>
    <row r="9" spans="1:3" ht="12.75">
      <c r="A9" s="271"/>
      <c r="B9" s="388" t="s">
        <v>227</v>
      </c>
      <c r="C9" s="271"/>
    </row>
    <row r="10" spans="1:3" ht="12.75">
      <c r="A10" s="271"/>
      <c r="B10" s="388" t="s">
        <v>77</v>
      </c>
      <c r="C10" s="271"/>
    </row>
    <row r="11" spans="1:3" ht="12.75">
      <c r="A11" s="271"/>
      <c r="B11" s="388" t="s">
        <v>78</v>
      </c>
      <c r="C11" s="271"/>
    </row>
    <row r="12" spans="1:3" ht="12.75">
      <c r="A12" s="271"/>
      <c r="B12" s="388"/>
      <c r="C12" s="271"/>
    </row>
    <row r="13" spans="1:3" ht="12.75">
      <c r="A13" s="271"/>
      <c r="B13" s="388" t="s">
        <v>87</v>
      </c>
      <c r="C13" s="271"/>
    </row>
    <row r="14" spans="1:3" ht="12.75">
      <c r="A14" s="271"/>
      <c r="B14" s="388" t="s">
        <v>88</v>
      </c>
      <c r="C14" s="271"/>
    </row>
    <row r="15" spans="1:3" ht="13.5" thickBot="1">
      <c r="A15" s="271"/>
      <c r="B15" s="389"/>
      <c r="C15" s="271"/>
    </row>
    <row r="17" ht="12.75">
      <c r="B17" t="s">
        <v>228</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codeName="Sheet101">
    <pageSetUpPr fitToPage="1"/>
  </sheetPr>
  <dimension ref="B2:W122"/>
  <sheetViews>
    <sheetView showGridLines="0" zoomScale="75" zoomScaleNormal="75" zoomScaleSheetLayoutView="50" workbookViewId="0" topLeftCell="A34">
      <selection activeCell="G11" sqref="G11:G17"/>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f>IF(D32="","","-")</f>
      </c>
      <c r="E3" s="52">
        <f>IF(D33="","","-")</f>
      </c>
      <c r="F3" s="52">
        <f>IF(D34="","","-")</f>
      </c>
      <c r="G3" s="311">
        <f>IF(D35="","","-")</f>
      </c>
      <c r="H3" s="311"/>
      <c r="I3" s="296"/>
      <c r="J3" s="296"/>
      <c r="K3" s="1"/>
      <c r="L3" s="40"/>
    </row>
    <row r="4" spans="2:12" ht="21" thickBot="1">
      <c r="B4" s="41"/>
      <c r="C4" s="142"/>
      <c r="D4" s="257" t="s">
        <v>126</v>
      </c>
      <c r="E4" s="640" t="str">
        <f>IF(QC!D5="","",QC!D5)</f>
        <v>THYLACINE-1</v>
      </c>
      <c r="F4" s="641"/>
      <c r="G4" s="312"/>
      <c r="H4" s="313" t="s">
        <v>184</v>
      </c>
      <c r="I4" s="408"/>
      <c r="J4" s="312"/>
      <c r="K4" s="1"/>
      <c r="L4" s="40"/>
    </row>
    <row r="5" spans="2:12" ht="9" customHeight="1" thickBot="1">
      <c r="B5" s="41"/>
      <c r="C5" s="142"/>
      <c r="D5" s="1"/>
      <c r="E5" s="1"/>
      <c r="F5" s="296"/>
      <c r="G5" s="296"/>
      <c r="H5" s="296"/>
      <c r="I5" s="296"/>
      <c r="J5" s="296"/>
      <c r="K5" s="1"/>
      <c r="L5" s="40"/>
    </row>
    <row r="6" spans="2:12" ht="15.75" customHeight="1" thickBot="1">
      <c r="B6" s="41"/>
      <c r="C6" s="142"/>
      <c r="D6" s="257" t="s">
        <v>187</v>
      </c>
      <c r="E6" s="640">
        <f>IF(D31="","",CONCATENATE(D31,D3,D32,E3,D33,F3,D34,G3,D35))</f>
      </c>
      <c r="F6" s="641"/>
      <c r="G6" s="314" t="s">
        <v>185</v>
      </c>
      <c r="H6" s="315" t="s">
        <v>186</v>
      </c>
      <c r="I6" s="258"/>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t="e">
        <f>INDEX(C41:F121,(MATCH("RIG UP",F41:F121,0)),1)</f>
        <v>#N/A</v>
      </c>
      <c r="H11" s="40"/>
      <c r="I11" s="500"/>
      <c r="J11" s="497"/>
      <c r="K11" s="1"/>
      <c r="L11" s="40"/>
    </row>
    <row r="12" spans="2:12" ht="12.75">
      <c r="B12" s="41"/>
      <c r="C12" s="497"/>
      <c r="D12" s="498"/>
      <c r="E12" s="300"/>
      <c r="F12" s="294" t="s">
        <v>201</v>
      </c>
      <c r="G12" s="508" t="e">
        <f>INDEX(C41:F121,(MATCH("RUN IN HOLE",F41:F121,0)),1)</f>
        <v>#N/A</v>
      </c>
      <c r="H12" s="40"/>
      <c r="I12" s="500"/>
      <c r="J12" s="497"/>
      <c r="K12" s="1"/>
      <c r="L12" s="40"/>
    </row>
    <row r="13" spans="2:12" ht="12.75">
      <c r="B13" s="41"/>
      <c r="C13" s="497"/>
      <c r="D13" s="498"/>
      <c r="E13" s="300"/>
      <c r="F13" s="294" t="s">
        <v>202</v>
      </c>
      <c r="G13" s="508" t="e">
        <f>INDEX(C41:F121,(MATCH("LOG UP",F41:F121,0)),1)</f>
        <v>#N/A</v>
      </c>
      <c r="H13" s="40"/>
      <c r="I13" s="500"/>
      <c r="J13" s="497"/>
      <c r="K13" s="1"/>
      <c r="L13" s="40"/>
    </row>
    <row r="14" spans="2:12" ht="12.75">
      <c r="B14" s="41"/>
      <c r="C14" s="497"/>
      <c r="D14" s="498"/>
      <c r="E14" s="300"/>
      <c r="F14" s="294" t="s">
        <v>257</v>
      </c>
      <c r="G14" s="508" t="e">
        <f>INDEX(D41:F121,(MATCH("LOGGER ON BOTTOM",F41:F121,0)),1)</f>
        <v>#N/A</v>
      </c>
      <c r="H14" s="40"/>
      <c r="I14" s="500"/>
      <c r="J14" s="497"/>
      <c r="K14" s="1"/>
      <c r="L14" s="40"/>
    </row>
    <row r="15" spans="2:12" ht="12.75">
      <c r="B15" s="41"/>
      <c r="C15" s="497"/>
      <c r="D15" s="498"/>
      <c r="E15" s="300"/>
      <c r="F15" s="294" t="s">
        <v>203</v>
      </c>
      <c r="G15" s="508" t="e">
        <f>INDEX(D41:F121,(MATCH("LOG FINISH",F41:F121,0)),1)</f>
        <v>#N/A</v>
      </c>
      <c r="H15" s="40"/>
      <c r="I15" s="500"/>
      <c r="J15" s="497"/>
      <c r="K15" s="1"/>
      <c r="L15" s="40"/>
    </row>
    <row r="16" spans="2:12" ht="12.75">
      <c r="B16" s="41"/>
      <c r="C16" s="497"/>
      <c r="D16" s="498"/>
      <c r="E16" s="300"/>
      <c r="F16" s="294" t="s">
        <v>204</v>
      </c>
      <c r="G16" s="508" t="e">
        <f>INDEX(C41:F121,(MATCH("POOH",F41:F121,0)),1)</f>
        <v>#N/A</v>
      </c>
      <c r="H16" s="40"/>
      <c r="I16" s="500"/>
      <c r="J16" s="497"/>
      <c r="K16" s="1"/>
      <c r="L16" s="40"/>
    </row>
    <row r="17" spans="2:12" ht="13.5" thickBot="1">
      <c r="B17" s="41"/>
      <c r="C17" s="497"/>
      <c r="D17" s="498"/>
      <c r="E17" s="300"/>
      <c r="F17" s="294" t="s">
        <v>205</v>
      </c>
      <c r="G17" s="516" t="e">
        <f>INDEX(D41:F121,(MATCH("RIG DOWN",F41:F121,0)),1)</f>
        <v>#N/A</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SUM(E41:E121)</f>
        <v>0</v>
      </c>
      <c r="H19" s="40"/>
      <c r="I19" s="500"/>
      <c r="J19" s="497"/>
      <c r="K19" s="1"/>
      <c r="L19" s="40"/>
    </row>
    <row r="20" spans="2:12" ht="15">
      <c r="B20" s="41"/>
      <c r="C20" s="497"/>
      <c r="D20" s="498"/>
      <c r="E20" s="300"/>
      <c r="F20" s="411" t="s">
        <v>198</v>
      </c>
      <c r="G20" s="415">
        <f>U122</f>
        <v>0</v>
      </c>
      <c r="H20" s="40"/>
      <c r="I20" s="500"/>
      <c r="J20" s="497"/>
      <c r="K20" s="1"/>
      <c r="L20" s="40"/>
    </row>
    <row r="21" spans="2:12" ht="15.75" thickBot="1">
      <c r="B21" s="41"/>
      <c r="C21" s="497"/>
      <c r="D21" s="498"/>
      <c r="E21" s="300"/>
      <c r="F21" s="412" t="s">
        <v>199</v>
      </c>
      <c r="G21" s="416">
        <f>V122</f>
        <v>0</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417"/>
      <c r="H23" s="303" t="s">
        <v>193</v>
      </c>
      <c r="I23" s="500"/>
      <c r="J23" s="497"/>
      <c r="K23" s="1"/>
      <c r="L23" s="40"/>
    </row>
    <row r="24" spans="2:12" ht="13.5" thickBot="1">
      <c r="B24" s="41"/>
      <c r="C24" s="497"/>
      <c r="D24" s="498"/>
      <c r="E24" s="41"/>
      <c r="F24" s="307" t="s">
        <v>195</v>
      </c>
      <c r="G24" s="418"/>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c r="E31" s="279"/>
      <c r="F31" s="265"/>
      <c r="G31" s="259"/>
      <c r="H31" s="268"/>
      <c r="I31" s="259"/>
      <c r="J31" s="497"/>
      <c r="K31" s="1"/>
      <c r="L31" s="40"/>
    </row>
    <row r="32" spans="2:12" ht="12.75">
      <c r="B32" s="41"/>
      <c r="C32" s="497"/>
      <c r="D32" s="262"/>
      <c r="E32" s="262"/>
      <c r="F32" s="266"/>
      <c r="G32" s="260"/>
      <c r="H32" s="269"/>
      <c r="I32" s="260"/>
      <c r="J32" s="497"/>
      <c r="K32" s="1"/>
      <c r="L32" s="40"/>
    </row>
    <row r="33" spans="2:12" ht="12.75">
      <c r="B33" s="41"/>
      <c r="C33" s="497"/>
      <c r="D33" s="262"/>
      <c r="E33" s="262"/>
      <c r="F33" s="266"/>
      <c r="G33" s="260"/>
      <c r="H33" s="269"/>
      <c r="I33" s="260"/>
      <c r="J33" s="497"/>
      <c r="K33" s="1"/>
      <c r="L33" s="40"/>
    </row>
    <row r="34" spans="2:12" ht="12.75">
      <c r="B34" s="41"/>
      <c r="C34" s="497"/>
      <c r="D34" s="262"/>
      <c r="E34" s="264"/>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492"/>
      <c r="D41" s="465"/>
      <c r="E41" s="289">
        <f>IF(D41="","",(D41-C41))</f>
      </c>
      <c r="F41" s="293"/>
      <c r="G41" s="650"/>
      <c r="H41" s="650"/>
      <c r="I41" s="650"/>
      <c r="J41" s="651"/>
      <c r="L41" s="40"/>
      <c r="N41" s="409">
        <f>IF($F41="RIG UP",$E41,"")</f>
      </c>
      <c r="O41" s="409">
        <f>IF($F41="RUN IN HOLE",$E41,"")</f>
      </c>
      <c r="P41" s="409">
        <f>IF($F41="LOG UP",$E41,"")</f>
      </c>
      <c r="Q41" s="409">
        <f>IF($F41="LOGGER ON BOTTOM",$E41,"")</f>
      </c>
      <c r="R41" s="409">
        <f>IF($F41="LOG FINISH",$E41,"")</f>
      </c>
      <c r="S41" s="409">
        <f>IF($F41="POOH",$E41,"")</f>
      </c>
      <c r="T41" s="409">
        <f>IF($F41="RIG DOWN",$E41,"")</f>
      </c>
      <c r="U41" s="409">
        <f aca="true" t="shared" si="0" ref="U41:U104">IF($F41="DOWN",$E41,"")</f>
      </c>
      <c r="V41" s="409">
        <f>IF($F41="LOST",$E41,"")</f>
      </c>
    </row>
    <row r="42" spans="2:22" ht="12.75">
      <c r="B42" s="41"/>
      <c r="C42" s="290"/>
      <c r="D42" s="286"/>
      <c r="E42" s="289">
        <f aca="true" t="shared" si="1" ref="E42:E105">IF(D42="","",(D42-C42))</f>
      </c>
      <c r="F42" s="293"/>
      <c r="G42" s="634"/>
      <c r="H42" s="634"/>
      <c r="I42" s="634"/>
      <c r="J42" s="635"/>
      <c r="K42" s="1"/>
      <c r="L42" s="40"/>
      <c r="N42" s="409">
        <f aca="true" t="shared" si="2" ref="N42:N105">IF($F42="RIG UP",$E42,"")</f>
      </c>
      <c r="O42" s="409">
        <f aca="true" t="shared" si="3" ref="O42:O105">IF($F42="RUN IN HOLE",$E42,"")</f>
      </c>
      <c r="P42" s="409">
        <f aca="true" t="shared" si="4" ref="P42:P105">IF($F42="LOG UP",$E42,"")</f>
      </c>
      <c r="Q42" s="409">
        <f aca="true" t="shared" si="5" ref="Q42:Q105">IF($F42="LOGGER ON BOTTOM",$E42,"")</f>
      </c>
      <c r="R42" s="409">
        <f aca="true" t="shared" si="6" ref="R42:R105">IF($F42="LOG FINISH",$E42,"")</f>
      </c>
      <c r="S42" s="409">
        <f aca="true" t="shared" si="7" ref="S42:S105">IF($F42="POOH",$E42,"")</f>
      </c>
      <c r="T42" s="409">
        <f aca="true" t="shared" si="8" ref="T42:T105">IF($F42="RIG DOWN",$E42,"")</f>
      </c>
      <c r="U42" s="409">
        <f t="shared" si="0"/>
      </c>
      <c r="V42" s="409">
        <f aca="true" t="shared" si="9" ref="V42:V105">IF($F42="LOST",$E42,"")</f>
      </c>
    </row>
    <row r="43" spans="2:22" ht="12.75">
      <c r="B43" s="41"/>
      <c r="C43" s="290"/>
      <c r="D43" s="286"/>
      <c r="E43" s="289">
        <f t="shared" si="1"/>
      </c>
      <c r="F43" s="293"/>
      <c r="G43" s="630"/>
      <c r="H43" s="631"/>
      <c r="I43" s="631"/>
      <c r="J43" s="632"/>
      <c r="K43" s="1"/>
      <c r="L43" s="40"/>
      <c r="N43" s="409">
        <f t="shared" si="2"/>
      </c>
      <c r="O43" s="409">
        <f t="shared" si="3"/>
      </c>
      <c r="P43" s="409">
        <f t="shared" si="4"/>
      </c>
      <c r="Q43" s="409">
        <f t="shared" si="5"/>
      </c>
      <c r="R43" s="409">
        <f t="shared" si="6"/>
      </c>
      <c r="S43" s="409">
        <f t="shared" si="7"/>
      </c>
      <c r="T43" s="409">
        <f t="shared" si="8"/>
      </c>
      <c r="U43" s="409">
        <f t="shared" si="0"/>
      </c>
      <c r="V43" s="409">
        <f t="shared" si="9"/>
      </c>
    </row>
    <row r="44" spans="2:22" ht="15" customHeight="1">
      <c r="B44" s="41"/>
      <c r="C44" s="290"/>
      <c r="D44" s="286"/>
      <c r="E44" s="289">
        <f t="shared" si="1"/>
      </c>
      <c r="F44" s="293"/>
      <c r="G44" s="630"/>
      <c r="H44" s="636"/>
      <c r="I44" s="636"/>
      <c r="J44" s="637"/>
      <c r="K44" s="1"/>
      <c r="L44" s="40"/>
      <c r="N44" s="409">
        <f t="shared" si="2"/>
      </c>
      <c r="O44" s="409">
        <f t="shared" si="3"/>
      </c>
      <c r="P44" s="409">
        <f t="shared" si="4"/>
      </c>
      <c r="Q44" s="409">
        <f t="shared" si="5"/>
      </c>
      <c r="R44" s="409">
        <f t="shared" si="6"/>
      </c>
      <c r="S44" s="409">
        <f t="shared" si="7"/>
      </c>
      <c r="T44" s="409">
        <f t="shared" si="8"/>
      </c>
      <c r="U44" s="409">
        <f t="shared" si="0"/>
      </c>
      <c r="V44" s="409">
        <f t="shared" si="9"/>
      </c>
    </row>
    <row r="45" spans="2:22" ht="12.75">
      <c r="B45" s="41"/>
      <c r="C45" s="290"/>
      <c r="D45" s="286"/>
      <c r="E45" s="289">
        <f t="shared" si="1"/>
      </c>
      <c r="F45" s="293"/>
      <c r="G45" s="638"/>
      <c r="H45" s="638"/>
      <c r="I45" s="638"/>
      <c r="J45" s="639"/>
      <c r="K45" s="1"/>
      <c r="L45" s="40"/>
      <c r="N45" s="409">
        <f t="shared" si="2"/>
      </c>
      <c r="O45" s="409">
        <f t="shared" si="3"/>
      </c>
      <c r="P45" s="409">
        <f t="shared" si="4"/>
      </c>
      <c r="Q45" s="409">
        <f t="shared" si="5"/>
      </c>
      <c r="R45" s="409">
        <f t="shared" si="6"/>
      </c>
      <c r="S45" s="409">
        <f t="shared" si="7"/>
      </c>
      <c r="T45" s="409">
        <f t="shared" si="8"/>
      </c>
      <c r="U45" s="409">
        <f t="shared" si="0"/>
      </c>
      <c r="V45" s="409">
        <f t="shared" si="9"/>
      </c>
    </row>
    <row r="46" spans="2:22" ht="12.75">
      <c r="B46" s="41"/>
      <c r="C46" s="290"/>
      <c r="D46" s="286"/>
      <c r="E46" s="289">
        <f t="shared" si="1"/>
      </c>
      <c r="F46" s="293"/>
      <c r="G46" s="634"/>
      <c r="H46" s="634"/>
      <c r="I46" s="634"/>
      <c r="J46" s="635"/>
      <c r="K46" s="1"/>
      <c r="L46" s="40"/>
      <c r="N46" s="409">
        <f t="shared" si="2"/>
      </c>
      <c r="O46" s="409">
        <f t="shared" si="3"/>
      </c>
      <c r="P46" s="409">
        <f t="shared" si="4"/>
      </c>
      <c r="Q46" s="409">
        <f t="shared" si="5"/>
      </c>
      <c r="R46" s="409">
        <f t="shared" si="6"/>
      </c>
      <c r="S46" s="409">
        <f t="shared" si="7"/>
      </c>
      <c r="T46" s="409">
        <f t="shared" si="8"/>
      </c>
      <c r="U46" s="409">
        <f t="shared" si="0"/>
      </c>
      <c r="V46" s="409">
        <f t="shared" si="9"/>
      </c>
    </row>
    <row r="47" spans="2:22" ht="12.75">
      <c r="B47" s="41"/>
      <c r="C47" s="290"/>
      <c r="D47" s="286"/>
      <c r="E47" s="289">
        <f t="shared" si="1"/>
      </c>
      <c r="F47" s="293"/>
      <c r="G47" s="634"/>
      <c r="H47" s="634"/>
      <c r="I47" s="634"/>
      <c r="J47" s="635"/>
      <c r="K47" s="1"/>
      <c r="L47" s="40"/>
      <c r="N47" s="409">
        <f t="shared" si="2"/>
      </c>
      <c r="O47" s="409">
        <f t="shared" si="3"/>
      </c>
      <c r="P47" s="409">
        <f t="shared" si="4"/>
      </c>
      <c r="Q47" s="409">
        <f t="shared" si="5"/>
      </c>
      <c r="R47" s="409">
        <f>IF($F47="LOG FINISH",$E47,"")</f>
      </c>
      <c r="S47" s="409">
        <f t="shared" si="7"/>
      </c>
      <c r="T47" s="409">
        <f t="shared" si="8"/>
      </c>
      <c r="U47" s="409">
        <f t="shared" si="0"/>
      </c>
      <c r="V47" s="409">
        <f t="shared" si="9"/>
      </c>
    </row>
    <row r="48" spans="2:22" ht="12.75">
      <c r="B48" s="41"/>
      <c r="C48" s="290"/>
      <c r="D48" s="286"/>
      <c r="E48" s="289">
        <f t="shared" si="1"/>
      </c>
      <c r="F48" s="293"/>
      <c r="G48" s="630"/>
      <c r="H48" s="636"/>
      <c r="I48" s="636"/>
      <c r="J48" s="637"/>
      <c r="K48" s="1"/>
      <c r="L48" s="40"/>
      <c r="N48" s="409">
        <f t="shared" si="2"/>
      </c>
      <c r="O48" s="409">
        <f t="shared" si="3"/>
      </c>
      <c r="P48" s="409">
        <f t="shared" si="4"/>
      </c>
      <c r="Q48" s="409">
        <f t="shared" si="5"/>
      </c>
      <c r="R48" s="409">
        <f t="shared" si="6"/>
      </c>
      <c r="S48" s="409">
        <f t="shared" si="7"/>
      </c>
      <c r="T48" s="409">
        <f t="shared" si="8"/>
      </c>
      <c r="U48" s="409">
        <f t="shared" si="0"/>
      </c>
      <c r="V48" s="409">
        <f t="shared" si="9"/>
      </c>
    </row>
    <row r="49" spans="2:22" ht="12.75">
      <c r="B49" s="41"/>
      <c r="C49" s="290"/>
      <c r="D49" s="286"/>
      <c r="E49" s="289">
        <f t="shared" si="1"/>
      </c>
      <c r="F49" s="293"/>
      <c r="G49" s="630"/>
      <c r="H49" s="636"/>
      <c r="I49" s="636"/>
      <c r="J49" s="637"/>
      <c r="K49" s="1"/>
      <c r="L49" s="40"/>
      <c r="N49" s="409">
        <f t="shared" si="2"/>
      </c>
      <c r="O49" s="409">
        <f t="shared" si="3"/>
      </c>
      <c r="P49" s="409">
        <f t="shared" si="4"/>
      </c>
      <c r="Q49" s="409">
        <f t="shared" si="5"/>
      </c>
      <c r="R49" s="409">
        <f t="shared" si="6"/>
      </c>
      <c r="S49" s="409">
        <f t="shared" si="7"/>
      </c>
      <c r="T49" s="409">
        <f t="shared" si="8"/>
      </c>
      <c r="U49" s="409">
        <f t="shared" si="0"/>
      </c>
      <c r="V49" s="409">
        <f t="shared" si="9"/>
      </c>
    </row>
    <row r="50" spans="2:22" ht="12.75">
      <c r="B50" s="41"/>
      <c r="C50" s="290"/>
      <c r="D50" s="286"/>
      <c r="E50" s="289">
        <f t="shared" si="1"/>
      </c>
      <c r="F50" s="293"/>
      <c r="G50" s="634"/>
      <c r="H50" s="634"/>
      <c r="I50" s="634"/>
      <c r="J50" s="635"/>
      <c r="K50" s="1"/>
      <c r="L50" s="40"/>
      <c r="N50" s="409">
        <f t="shared" si="2"/>
      </c>
      <c r="O50" s="409">
        <f t="shared" si="3"/>
      </c>
      <c r="P50" s="409">
        <f t="shared" si="4"/>
      </c>
      <c r="Q50" s="409">
        <f t="shared" si="5"/>
      </c>
      <c r="R50" s="409">
        <f t="shared" si="6"/>
      </c>
      <c r="S50" s="409">
        <f t="shared" si="7"/>
      </c>
      <c r="T50" s="409">
        <f t="shared" si="8"/>
      </c>
      <c r="U50" s="409">
        <f t="shared" si="0"/>
      </c>
      <c r="V50" s="409">
        <f t="shared" si="9"/>
      </c>
    </row>
    <row r="51" spans="2:22" ht="12.75">
      <c r="B51" s="41"/>
      <c r="C51" s="290"/>
      <c r="D51" s="286"/>
      <c r="E51" s="289">
        <f t="shared" si="1"/>
      </c>
      <c r="F51" s="293"/>
      <c r="G51" s="634"/>
      <c r="H51" s="634"/>
      <c r="I51" s="634"/>
      <c r="J51" s="635"/>
      <c r="K51" s="1"/>
      <c r="L51" s="40"/>
      <c r="N51" s="409">
        <f t="shared" si="2"/>
      </c>
      <c r="O51" s="409">
        <f t="shared" si="3"/>
      </c>
      <c r="P51" s="409">
        <f t="shared" si="4"/>
      </c>
      <c r="Q51" s="409">
        <f t="shared" si="5"/>
      </c>
      <c r="R51" s="409">
        <f t="shared" si="6"/>
      </c>
      <c r="S51" s="409">
        <f t="shared" si="7"/>
      </c>
      <c r="T51" s="409">
        <f t="shared" si="8"/>
      </c>
      <c r="U51" s="409">
        <f t="shared" si="0"/>
      </c>
      <c r="V51" s="409">
        <f t="shared" si="9"/>
      </c>
    </row>
    <row r="52" spans="2:22" ht="12.75">
      <c r="B52" s="41"/>
      <c r="C52" s="290"/>
      <c r="D52" s="286"/>
      <c r="E52" s="289">
        <f t="shared" si="1"/>
      </c>
      <c r="F52" s="293"/>
      <c r="G52" s="630"/>
      <c r="H52" s="636"/>
      <c r="I52" s="636"/>
      <c r="J52" s="637"/>
      <c r="K52" s="1"/>
      <c r="L52" s="40"/>
      <c r="N52" s="409">
        <f t="shared" si="2"/>
      </c>
      <c r="O52" s="409">
        <f t="shared" si="3"/>
      </c>
      <c r="P52" s="409">
        <f t="shared" si="4"/>
      </c>
      <c r="Q52" s="409">
        <f t="shared" si="5"/>
      </c>
      <c r="R52" s="409">
        <f t="shared" si="6"/>
      </c>
      <c r="S52" s="409">
        <f t="shared" si="7"/>
      </c>
      <c r="T52" s="409">
        <f t="shared" si="8"/>
      </c>
      <c r="U52" s="409">
        <f t="shared" si="0"/>
      </c>
      <c r="V52" s="409">
        <f t="shared" si="9"/>
      </c>
    </row>
    <row r="53" spans="2:22" ht="12.75">
      <c r="B53" s="41"/>
      <c r="C53" s="290"/>
      <c r="D53" s="286"/>
      <c r="E53" s="289">
        <f t="shared" si="1"/>
      </c>
      <c r="F53" s="293"/>
      <c r="G53" s="630"/>
      <c r="H53" s="636"/>
      <c r="I53" s="636"/>
      <c r="J53" s="637"/>
      <c r="K53" s="1"/>
      <c r="L53" s="40"/>
      <c r="N53" s="409">
        <f t="shared" si="2"/>
      </c>
      <c r="O53" s="409">
        <f t="shared" si="3"/>
      </c>
      <c r="P53" s="409">
        <f t="shared" si="4"/>
      </c>
      <c r="Q53" s="409">
        <f t="shared" si="5"/>
      </c>
      <c r="R53" s="409">
        <f t="shared" si="6"/>
      </c>
      <c r="S53" s="409">
        <f t="shared" si="7"/>
      </c>
      <c r="T53" s="409">
        <f t="shared" si="8"/>
      </c>
      <c r="U53" s="409">
        <f t="shared" si="0"/>
      </c>
      <c r="V53" s="409">
        <f t="shared" si="9"/>
      </c>
    </row>
    <row r="54" spans="2:22" ht="12.75">
      <c r="B54" s="41"/>
      <c r="C54" s="290"/>
      <c r="D54" s="286"/>
      <c r="E54" s="289">
        <f t="shared" si="1"/>
      </c>
      <c r="F54" s="293"/>
      <c r="G54" s="630"/>
      <c r="H54" s="636"/>
      <c r="I54" s="636"/>
      <c r="J54" s="637"/>
      <c r="K54" s="1"/>
      <c r="L54" s="40"/>
      <c r="N54" s="409">
        <f t="shared" si="2"/>
      </c>
      <c r="O54" s="409">
        <f t="shared" si="3"/>
      </c>
      <c r="P54" s="409">
        <f t="shared" si="4"/>
      </c>
      <c r="Q54" s="409">
        <f t="shared" si="5"/>
      </c>
      <c r="R54" s="409">
        <f t="shared" si="6"/>
      </c>
      <c r="S54" s="409">
        <f t="shared" si="7"/>
      </c>
      <c r="T54" s="409">
        <f t="shared" si="8"/>
      </c>
      <c r="U54" s="409">
        <f t="shared" si="0"/>
      </c>
      <c r="V54" s="409">
        <f t="shared" si="9"/>
      </c>
    </row>
    <row r="55" spans="2:22" ht="12.75">
      <c r="B55" s="41"/>
      <c r="C55" s="290"/>
      <c r="D55" s="286"/>
      <c r="E55" s="289">
        <f t="shared" si="1"/>
      </c>
      <c r="F55" s="293"/>
      <c r="G55" s="634"/>
      <c r="H55" s="634"/>
      <c r="I55" s="634"/>
      <c r="J55" s="635"/>
      <c r="K55" s="1"/>
      <c r="L55" s="40"/>
      <c r="N55" s="409">
        <f t="shared" si="2"/>
      </c>
      <c r="O55" s="409">
        <f t="shared" si="3"/>
      </c>
      <c r="P55" s="409">
        <f t="shared" si="4"/>
      </c>
      <c r="Q55" s="409">
        <f t="shared" si="5"/>
      </c>
      <c r="R55" s="409">
        <f t="shared" si="6"/>
      </c>
      <c r="S55" s="409">
        <f t="shared" si="7"/>
      </c>
      <c r="T55" s="409">
        <f t="shared" si="8"/>
      </c>
      <c r="U55" s="409">
        <f t="shared" si="0"/>
      </c>
      <c r="V55" s="409">
        <f t="shared" si="9"/>
      </c>
    </row>
    <row r="56" spans="2:22" ht="12.75">
      <c r="B56" s="41"/>
      <c r="C56" s="290"/>
      <c r="D56" s="286"/>
      <c r="E56" s="289">
        <f t="shared" si="1"/>
      </c>
      <c r="F56" s="293"/>
      <c r="G56" s="630"/>
      <c r="H56" s="636"/>
      <c r="I56" s="636"/>
      <c r="J56" s="637"/>
      <c r="K56" s="1"/>
      <c r="L56" s="40"/>
      <c r="N56" s="409">
        <f t="shared" si="2"/>
      </c>
      <c r="O56" s="409">
        <f t="shared" si="3"/>
      </c>
      <c r="P56" s="409">
        <f t="shared" si="4"/>
      </c>
      <c r="Q56" s="409">
        <f t="shared" si="5"/>
      </c>
      <c r="R56" s="409">
        <f t="shared" si="6"/>
      </c>
      <c r="S56" s="409">
        <f t="shared" si="7"/>
      </c>
      <c r="T56" s="409">
        <f t="shared" si="8"/>
      </c>
      <c r="U56" s="409">
        <f t="shared" si="0"/>
      </c>
      <c r="V56" s="409">
        <f t="shared" si="9"/>
      </c>
    </row>
    <row r="57" spans="2:22" ht="12.75">
      <c r="B57" s="41"/>
      <c r="C57" s="290"/>
      <c r="D57" s="286"/>
      <c r="E57" s="289">
        <f t="shared" si="1"/>
      </c>
      <c r="F57" s="293"/>
      <c r="G57" s="630"/>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c>
      <c r="V57" s="409">
        <f t="shared" si="9"/>
      </c>
    </row>
    <row r="58" spans="2:22" ht="12.75">
      <c r="B58" s="41"/>
      <c r="C58" s="290"/>
      <c r="D58" s="286"/>
      <c r="E58" s="289">
        <f t="shared" si="1"/>
      </c>
      <c r="F58" s="293"/>
      <c r="G58" s="630"/>
      <c r="H58" s="636"/>
      <c r="I58" s="636"/>
      <c r="J58" s="637"/>
      <c r="K58" s="1"/>
      <c r="L58" s="40"/>
      <c r="N58" s="409">
        <f t="shared" si="2"/>
      </c>
      <c r="O58" s="409">
        <f t="shared" si="3"/>
      </c>
      <c r="P58" s="409">
        <f t="shared" si="4"/>
      </c>
      <c r="Q58" s="409">
        <f t="shared" si="5"/>
      </c>
      <c r="R58" s="409">
        <f t="shared" si="6"/>
      </c>
      <c r="S58" s="409">
        <f t="shared" si="7"/>
      </c>
      <c r="T58" s="409">
        <f t="shared" si="8"/>
      </c>
      <c r="U58" s="409">
        <f t="shared" si="0"/>
      </c>
      <c r="V58" s="409">
        <f t="shared" si="9"/>
      </c>
    </row>
    <row r="59" spans="2:22" ht="12.75">
      <c r="B59" s="41"/>
      <c r="C59" s="290"/>
      <c r="D59" s="286"/>
      <c r="E59" s="289">
        <f t="shared" si="1"/>
      </c>
      <c r="F59" s="293"/>
      <c r="G59" s="630"/>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c>
      <c r="V59" s="409">
        <f t="shared" si="9"/>
      </c>
    </row>
    <row r="60" spans="2:22" ht="12.75">
      <c r="B60" s="41"/>
      <c r="C60" s="290"/>
      <c r="D60" s="286"/>
      <c r="E60" s="289">
        <f t="shared" si="1"/>
      </c>
      <c r="F60" s="293"/>
      <c r="G60" s="634"/>
      <c r="H60" s="634"/>
      <c r="I60" s="634"/>
      <c r="J60" s="635"/>
      <c r="K60" s="1"/>
      <c r="L60" s="40"/>
      <c r="N60" s="409">
        <f t="shared" si="2"/>
      </c>
      <c r="O60" s="409">
        <f t="shared" si="3"/>
      </c>
      <c r="P60" s="409">
        <f t="shared" si="4"/>
      </c>
      <c r="Q60" s="409">
        <f t="shared" si="5"/>
      </c>
      <c r="R60" s="409">
        <f t="shared" si="6"/>
      </c>
      <c r="S60" s="409">
        <f t="shared" si="7"/>
      </c>
      <c r="T60" s="409">
        <f t="shared" si="8"/>
      </c>
      <c r="U60" s="409">
        <f t="shared" si="0"/>
      </c>
      <c r="V60" s="409">
        <f t="shared" si="9"/>
      </c>
    </row>
    <row r="61" spans="2:22" ht="12.75">
      <c r="B61" s="41"/>
      <c r="C61" s="290"/>
      <c r="D61" s="286"/>
      <c r="E61" s="289">
        <f t="shared" si="1"/>
      </c>
      <c r="F61" s="293"/>
      <c r="G61" s="634"/>
      <c r="H61" s="634"/>
      <c r="I61" s="634"/>
      <c r="J61" s="635"/>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0"/>
      <c r="H62" s="636"/>
      <c r="I62" s="636"/>
      <c r="J62" s="637"/>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4"/>
      <c r="H63" s="634"/>
      <c r="I63" s="634"/>
      <c r="J63" s="635"/>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4"/>
      <c r="H64" s="634"/>
      <c r="I64" s="634"/>
      <c r="J64" s="635"/>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491"/>
      <c r="D75" s="467"/>
      <c r="E75" s="289">
        <f t="shared" si="1"/>
      </c>
      <c r="F75" s="468"/>
      <c r="G75" s="652"/>
      <c r="H75" s="653"/>
      <c r="I75" s="653"/>
      <c r="J75" s="654"/>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491"/>
      <c r="D76" s="467"/>
      <c r="E76" s="289">
        <f t="shared" si="1"/>
      </c>
      <c r="F76" s="468"/>
      <c r="G76" s="633"/>
      <c r="H76" s="634"/>
      <c r="I76" s="634"/>
      <c r="J76" s="635"/>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73"/>
      <c r="G77" s="652"/>
      <c r="H77" s="653"/>
      <c r="I77" s="653"/>
      <c r="J77" s="654"/>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68"/>
      <c r="G78" s="633"/>
      <c r="H78" s="634"/>
      <c r="I78" s="634"/>
      <c r="J78" s="635"/>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290"/>
      <c r="D79" s="286"/>
      <c r="E79" s="289">
        <f t="shared" si="1"/>
      </c>
      <c r="F79" s="473"/>
      <c r="G79" s="474"/>
      <c r="H79" s="466"/>
      <c r="I79" s="466"/>
      <c r="J79" s="475"/>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290"/>
      <c r="D80" s="286"/>
      <c r="E80" s="289">
        <f t="shared" si="1"/>
      </c>
      <c r="F80" s="476"/>
      <c r="G80" s="633"/>
      <c r="H80" s="634"/>
      <c r="I80" s="634"/>
      <c r="J80" s="63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3"/>
      <c r="G81" s="477"/>
      <c r="H81" s="478"/>
      <c r="I81" s="478"/>
      <c r="J81" s="479"/>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293"/>
      <c r="G82" s="633"/>
      <c r="H82" s="634"/>
      <c r="I82" s="634"/>
      <c r="J82" s="635"/>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293"/>
      <c r="G83" s="633"/>
      <c r="H83" s="634"/>
      <c r="I83" s="634"/>
      <c r="J83" s="635"/>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47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492"/>
      <c r="D86" s="480"/>
      <c r="E86" s="481">
        <f t="shared" si="1"/>
      </c>
      <c r="F86" s="293"/>
      <c r="G86" s="477"/>
      <c r="H86" s="478"/>
      <c r="I86" s="478"/>
      <c r="J86" s="479"/>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290"/>
      <c r="D87" s="286"/>
      <c r="E87" s="289">
        <f t="shared" si="1"/>
      </c>
      <c r="F87" s="293"/>
      <c r="G87" s="633"/>
      <c r="H87" s="634"/>
      <c r="I87" s="634"/>
      <c r="J87" s="635"/>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290"/>
      <c r="D88" s="286"/>
      <c r="E88" s="289">
        <f t="shared" si="1"/>
      </c>
      <c r="F88" s="293"/>
      <c r="G88" s="482"/>
      <c r="H88" s="483"/>
      <c r="I88" s="483"/>
      <c r="J88" s="484"/>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633"/>
      <c r="H89" s="634"/>
      <c r="I89" s="634"/>
      <c r="J89" s="635"/>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473"/>
      <c r="G90" s="633"/>
      <c r="H90" s="634"/>
      <c r="I90" s="634"/>
      <c r="J90" s="635"/>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493"/>
      <c r="D91" s="485"/>
      <c r="E91" s="496">
        <f t="shared" si="1"/>
      </c>
      <c r="F91" s="476"/>
      <c r="G91" s="474"/>
      <c r="H91" s="466"/>
      <c r="I91" s="466"/>
      <c r="J91" s="47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290"/>
      <c r="D92" s="286"/>
      <c r="E92" s="289">
        <f t="shared" si="1"/>
      </c>
      <c r="F92" s="473"/>
      <c r="G92" s="472"/>
      <c r="H92" s="458"/>
      <c r="I92" s="458"/>
      <c r="J92" s="459"/>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491"/>
      <c r="D93" s="467"/>
      <c r="E93" s="289">
        <f t="shared" si="1"/>
      </c>
      <c r="F93" s="293"/>
      <c r="G93" s="477"/>
      <c r="H93" s="478"/>
      <c r="I93" s="478"/>
      <c r="J93" s="479"/>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491"/>
      <c r="D94" s="467"/>
      <c r="E94" s="289">
        <f t="shared" si="1"/>
      </c>
      <c r="F94" s="293"/>
      <c r="G94" s="633"/>
      <c r="H94" s="634"/>
      <c r="I94" s="634"/>
      <c r="J94" s="635"/>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630"/>
      <c r="H95" s="631"/>
      <c r="I95" s="631"/>
      <c r="J95" s="632"/>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3"/>
      <c r="H96" s="634"/>
      <c r="I96" s="634"/>
      <c r="J96" s="635"/>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0"/>
      <c r="H97" s="631"/>
      <c r="I97" s="631"/>
      <c r="J97" s="632"/>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0"/>
      <c r="H98" s="631"/>
      <c r="I98" s="631"/>
      <c r="J98" s="632"/>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477"/>
      <c r="H99" s="478"/>
      <c r="I99" s="478"/>
      <c r="J99" s="479"/>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477"/>
      <c r="H100" s="478"/>
      <c r="I100" s="478"/>
      <c r="J100" s="479"/>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476"/>
      <c r="G102" s="474"/>
      <c r="H102" s="466"/>
      <c r="I102" s="466"/>
      <c r="J102" s="475"/>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501">
        <f t="shared" si="1"/>
      </c>
      <c r="F103" s="502"/>
      <c r="G103" s="469"/>
      <c r="H103" s="470"/>
      <c r="I103" s="470"/>
      <c r="J103" s="471"/>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3" ht="12.75">
      <c r="B104" s="41"/>
      <c r="C104" s="290"/>
      <c r="D104" s="286"/>
      <c r="E104" s="503">
        <f t="shared" si="1"/>
      </c>
      <c r="F104" s="473"/>
      <c r="G104" s="472"/>
      <c r="H104" s="458"/>
      <c r="I104" s="458"/>
      <c r="J104" s="459"/>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c r="W104" s="462"/>
    </row>
    <row r="105" spans="2:22" ht="12.75">
      <c r="B105" s="41"/>
      <c r="C105" s="290"/>
      <c r="D105" s="286"/>
      <c r="E105" s="503">
        <f t="shared" si="1"/>
      </c>
      <c r="F105" s="473"/>
      <c r="G105" s="472"/>
      <c r="H105" s="458"/>
      <c r="I105" s="458"/>
      <c r="J105" s="459"/>
      <c r="K105" s="1"/>
      <c r="L105" s="40"/>
      <c r="N105" s="409">
        <f t="shared" si="2"/>
      </c>
      <c r="O105" s="409">
        <f t="shared" si="3"/>
      </c>
      <c r="P105" s="409">
        <f t="shared" si="4"/>
      </c>
      <c r="Q105" s="409">
        <f t="shared" si="5"/>
      </c>
      <c r="R105" s="409">
        <f t="shared" si="6"/>
      </c>
      <c r="S105" s="409">
        <f t="shared" si="7"/>
      </c>
      <c r="T105" s="409">
        <f t="shared" si="8"/>
      </c>
      <c r="U105" s="409">
        <f aca="true" t="shared" si="10" ref="U105:U121">IF($F105="DOWN",$E105,"")</f>
      </c>
      <c r="V105" s="409">
        <f t="shared" si="9"/>
      </c>
    </row>
    <row r="106" spans="2:22" ht="12.75">
      <c r="B106" s="41"/>
      <c r="C106" s="290"/>
      <c r="D106" s="286"/>
      <c r="E106" s="503">
        <f aca="true" t="shared" si="11" ref="E106:E120">IF(D106="","",(D106-C106))</f>
      </c>
      <c r="F106" s="473"/>
      <c r="G106" s="472"/>
      <c r="H106" s="458"/>
      <c r="I106" s="458"/>
      <c r="J106" s="459"/>
      <c r="K106" s="1"/>
      <c r="L106" s="40"/>
      <c r="N106" s="409">
        <f aca="true" t="shared" si="12" ref="N106:N121">IF($F106="RIG UP",$E106,"")</f>
      </c>
      <c r="O106" s="409">
        <f aca="true" t="shared" si="13" ref="O106:O121">IF($F106="RUN IN HOLE",$E106,"")</f>
      </c>
      <c r="P106" s="409">
        <f aca="true" t="shared" si="14" ref="P106:P121">IF($F106="LOG UP",$E106,"")</f>
      </c>
      <c r="Q106" s="409">
        <f aca="true" t="shared" si="15" ref="Q106:Q121">IF($F106="LOGGER ON BOTTOM",$E106,"")</f>
      </c>
      <c r="R106" s="409">
        <f aca="true" t="shared" si="16" ref="R106:R121">IF($F106="LOG FINISH",$E106,"")</f>
      </c>
      <c r="S106" s="409">
        <f aca="true" t="shared" si="17" ref="S106:S121">IF($F106="POOH",$E106,"")</f>
      </c>
      <c r="T106" s="409">
        <f aca="true" t="shared" si="18" ref="T106:T121">IF($F106="RIG DOWN",$E106,"")</f>
      </c>
      <c r="U106" s="409">
        <f t="shared" si="10"/>
      </c>
      <c r="V106" s="409">
        <f aca="true" t="shared" si="19" ref="V106:V121">IF($F106="LOST",$E106,"")</f>
      </c>
    </row>
    <row r="107" spans="2:22" ht="12.75">
      <c r="B107" s="41"/>
      <c r="C107" s="290"/>
      <c r="D107" s="286"/>
      <c r="E107" s="503">
        <f t="shared" si="11"/>
      </c>
      <c r="F107" s="473"/>
      <c r="G107" s="472"/>
      <c r="H107" s="458"/>
      <c r="I107" s="458"/>
      <c r="J107" s="459"/>
      <c r="K107" s="1"/>
      <c r="L107" s="40"/>
      <c r="N107" s="409">
        <f t="shared" si="12"/>
      </c>
      <c r="O107" s="409">
        <f t="shared" si="13"/>
      </c>
      <c r="P107" s="409">
        <f t="shared" si="14"/>
      </c>
      <c r="Q107" s="409">
        <f t="shared" si="15"/>
      </c>
      <c r="R107" s="409">
        <f t="shared" si="16"/>
      </c>
      <c r="S107" s="409">
        <f t="shared" si="17"/>
      </c>
      <c r="T107" s="409">
        <f t="shared" si="18"/>
      </c>
      <c r="U107" s="409">
        <f t="shared" si="10"/>
      </c>
      <c r="V107" s="409">
        <f t="shared" si="19"/>
      </c>
    </row>
    <row r="108" spans="2:22" ht="12.75">
      <c r="B108" s="41"/>
      <c r="C108" s="290"/>
      <c r="D108" s="286"/>
      <c r="E108" s="503">
        <f t="shared" si="11"/>
      </c>
      <c r="F108" s="473"/>
      <c r="G108" s="472"/>
      <c r="H108" s="458"/>
      <c r="I108" s="458"/>
      <c r="J108" s="459"/>
      <c r="K108" s="1"/>
      <c r="L108" s="40"/>
      <c r="N108" s="409">
        <f t="shared" si="12"/>
      </c>
      <c r="O108" s="409">
        <f t="shared" si="13"/>
      </c>
      <c r="P108" s="409">
        <f t="shared" si="14"/>
      </c>
      <c r="Q108" s="409">
        <f t="shared" si="15"/>
      </c>
      <c r="R108" s="409">
        <f t="shared" si="16"/>
      </c>
      <c r="S108" s="409">
        <f t="shared" si="17"/>
      </c>
      <c r="T108" s="409">
        <f t="shared" si="18"/>
      </c>
      <c r="U108" s="409">
        <f t="shared" si="10"/>
      </c>
      <c r="V108" s="409">
        <f t="shared" si="19"/>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3.5" thickBot="1">
      <c r="B121" s="41"/>
      <c r="C121" s="291"/>
      <c r="D121" s="292"/>
      <c r="E121" s="504"/>
      <c r="F121" s="505"/>
      <c r="G121" s="494"/>
      <c r="H121" s="460"/>
      <c r="I121" s="460"/>
      <c r="J121" s="461"/>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3.5" thickBot="1">
      <c r="B122" s="304"/>
      <c r="C122" s="305"/>
      <c r="D122" s="305"/>
      <c r="E122" s="305"/>
      <c r="F122" s="305"/>
      <c r="G122" s="305"/>
      <c r="H122" s="305"/>
      <c r="I122" s="305"/>
      <c r="J122" s="305"/>
      <c r="K122" s="305"/>
      <c r="L122" s="306"/>
      <c r="N122" s="462">
        <f aca="true" t="shared" si="20" ref="N122:V122">SUM(N41:N121)</f>
        <v>0</v>
      </c>
      <c r="O122" s="462">
        <f t="shared" si="20"/>
        <v>0</v>
      </c>
      <c r="P122" s="462">
        <f t="shared" si="20"/>
        <v>0</v>
      </c>
      <c r="Q122" s="462">
        <f t="shared" si="20"/>
        <v>0</v>
      </c>
      <c r="R122" s="462">
        <f t="shared" si="20"/>
        <v>0</v>
      </c>
      <c r="S122" s="462">
        <f t="shared" si="20"/>
        <v>0</v>
      </c>
      <c r="T122" s="462">
        <f t="shared" si="20"/>
        <v>0</v>
      </c>
      <c r="U122" s="462">
        <f t="shared" si="20"/>
        <v>0</v>
      </c>
      <c r="V122" s="462">
        <f t="shared" si="20"/>
        <v>0</v>
      </c>
    </row>
  </sheetData>
  <mergeCells count="57">
    <mergeCell ref="G77:J77"/>
    <mergeCell ref="G78:J78"/>
    <mergeCell ref="G70:J70"/>
    <mergeCell ref="G74:J74"/>
    <mergeCell ref="G75:J75"/>
    <mergeCell ref="G76:J76"/>
    <mergeCell ref="G71:J71"/>
    <mergeCell ref="G72:J72"/>
    <mergeCell ref="G73:J73"/>
    <mergeCell ref="G67:J67"/>
    <mergeCell ref="G69:J69"/>
    <mergeCell ref="G66:J66"/>
    <mergeCell ref="G68:J68"/>
    <mergeCell ref="G62:J62"/>
    <mergeCell ref="G63:J63"/>
    <mergeCell ref="G64:J64"/>
    <mergeCell ref="G65:J65"/>
    <mergeCell ref="G58:J58"/>
    <mergeCell ref="G59:J59"/>
    <mergeCell ref="G60:J60"/>
    <mergeCell ref="G61:J61"/>
    <mergeCell ref="G48:J48"/>
    <mergeCell ref="G47:J47"/>
    <mergeCell ref="G44:J44"/>
    <mergeCell ref="G45:J45"/>
    <mergeCell ref="G46:J46"/>
    <mergeCell ref="G56:J56"/>
    <mergeCell ref="G57:J57"/>
    <mergeCell ref="G49:J49"/>
    <mergeCell ref="G50:J50"/>
    <mergeCell ref="G55:J55"/>
    <mergeCell ref="G51:J51"/>
    <mergeCell ref="G52:J52"/>
    <mergeCell ref="G53:J53"/>
    <mergeCell ref="G54:J54"/>
    <mergeCell ref="G80:J80"/>
    <mergeCell ref="G82:J82"/>
    <mergeCell ref="G83:J83"/>
    <mergeCell ref="G84:J84"/>
    <mergeCell ref="G85:J85"/>
    <mergeCell ref="G87:J87"/>
    <mergeCell ref="G89:J89"/>
    <mergeCell ref="G90:J90"/>
    <mergeCell ref="G94:J94"/>
    <mergeCell ref="G95:J95"/>
    <mergeCell ref="G96:J96"/>
    <mergeCell ref="G97:J97"/>
    <mergeCell ref="G98:J98"/>
    <mergeCell ref="E4:F4"/>
    <mergeCell ref="E6:F6"/>
    <mergeCell ref="E9:H9"/>
    <mergeCell ref="F29:G29"/>
    <mergeCell ref="H29:I29"/>
    <mergeCell ref="G40:J40"/>
    <mergeCell ref="G41:J41"/>
    <mergeCell ref="G42:J42"/>
    <mergeCell ref="G43:J43"/>
  </mergeCells>
  <conditionalFormatting sqref="E41:E121">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1">
      <formula1>EVENT</formula1>
    </dataValidation>
    <dataValidation allowBlank="1" showInputMessage="1" showErrorMessage="1" prompt="Depths should be quoted from the bottom upwards  -  not from the top down.  That is, the bottom is zero." sqref="F29:I35"/>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46" r:id="rId1"/>
</worksheet>
</file>

<file path=xl/worksheets/sheet11.xml><?xml version="1.0" encoding="utf-8"?>
<worksheet xmlns="http://schemas.openxmlformats.org/spreadsheetml/2006/main" xmlns:r="http://schemas.openxmlformats.org/officeDocument/2006/relationships">
  <sheetPr codeName="Sheet1011">
    <pageSetUpPr fitToPage="1"/>
  </sheetPr>
  <dimension ref="B2:W122"/>
  <sheetViews>
    <sheetView showGridLines="0" zoomScale="75" zoomScaleNormal="75" zoomScaleSheetLayoutView="50" workbookViewId="0" topLeftCell="A34">
      <selection activeCell="J20" sqref="J20"/>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f>IF(D32="","","-")</f>
      </c>
      <c r="E3" s="52">
        <f>IF(D33="","","-")</f>
      </c>
      <c r="F3" s="52">
        <f>IF(D34="","","-")</f>
      </c>
      <c r="G3" s="311">
        <f>IF(D35="","","-")</f>
      </c>
      <c r="H3" s="311"/>
      <c r="I3" s="296"/>
      <c r="J3" s="296"/>
      <c r="K3" s="1"/>
      <c r="L3" s="40"/>
    </row>
    <row r="4" spans="2:12" ht="21" thickBot="1">
      <c r="B4" s="41"/>
      <c r="C4" s="142"/>
      <c r="D4" s="257" t="s">
        <v>126</v>
      </c>
      <c r="E4" s="640" t="str">
        <f>IF(QC!D5="","",QC!D5)</f>
        <v>THYLACINE-1</v>
      </c>
      <c r="F4" s="641"/>
      <c r="G4" s="312"/>
      <c r="H4" s="313" t="s">
        <v>184</v>
      </c>
      <c r="I4" s="408"/>
      <c r="J4" s="312"/>
      <c r="K4" s="1"/>
      <c r="L4" s="40"/>
    </row>
    <row r="5" spans="2:12" ht="9" customHeight="1" thickBot="1">
      <c r="B5" s="41"/>
      <c r="C5" s="142"/>
      <c r="D5" s="1"/>
      <c r="E5" s="1"/>
      <c r="F5" s="296"/>
      <c r="G5" s="296"/>
      <c r="H5" s="296"/>
      <c r="I5" s="296"/>
      <c r="J5" s="296"/>
      <c r="K5" s="1"/>
      <c r="L5" s="40"/>
    </row>
    <row r="6" spans="2:12" ht="15.75" customHeight="1" thickBot="1">
      <c r="B6" s="41"/>
      <c r="C6" s="142"/>
      <c r="D6" s="257" t="s">
        <v>187</v>
      </c>
      <c r="E6" s="640">
        <f>IF(D31="","",CONCATENATE(D31,D3,D32,E3,D33,F3,D34,G3,D35))</f>
      </c>
      <c r="F6" s="641"/>
      <c r="G6" s="314" t="s">
        <v>185</v>
      </c>
      <c r="H6" s="315" t="s">
        <v>186</v>
      </c>
      <c r="I6" s="258"/>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t="e">
        <f>INDEX(C41:F121,(MATCH("RIG UP",F41:F121,0)),1)</f>
        <v>#N/A</v>
      </c>
      <c r="H11" s="40"/>
      <c r="I11" s="500"/>
      <c r="J11" s="497"/>
      <c r="K11" s="1"/>
      <c r="L11" s="40"/>
    </row>
    <row r="12" spans="2:12" ht="12.75">
      <c r="B12" s="41"/>
      <c r="C12" s="497"/>
      <c r="D12" s="498"/>
      <c r="E12" s="300"/>
      <c r="F12" s="294" t="s">
        <v>201</v>
      </c>
      <c r="G12" s="508" t="e">
        <f>INDEX(C41:F121,(MATCH("RUN IN HOLE",F41:F121,0)),1)</f>
        <v>#N/A</v>
      </c>
      <c r="H12" s="40"/>
      <c r="I12" s="500"/>
      <c r="J12" s="497"/>
      <c r="K12" s="1"/>
      <c r="L12" s="40"/>
    </row>
    <row r="13" spans="2:12" ht="12.75">
      <c r="B13" s="41"/>
      <c r="C13" s="497"/>
      <c r="D13" s="498"/>
      <c r="E13" s="300"/>
      <c r="F13" s="294" t="s">
        <v>202</v>
      </c>
      <c r="G13" s="508" t="e">
        <f>INDEX(C41:F121,(MATCH("LOG UP",F41:F121,0)),1)</f>
        <v>#N/A</v>
      </c>
      <c r="H13" s="40"/>
      <c r="I13" s="500"/>
      <c r="J13" s="497"/>
      <c r="K13" s="1"/>
      <c r="L13" s="40"/>
    </row>
    <row r="14" spans="2:12" ht="12.75">
      <c r="B14" s="41"/>
      <c r="C14" s="497"/>
      <c r="D14" s="498"/>
      <c r="E14" s="300"/>
      <c r="F14" s="294" t="s">
        <v>257</v>
      </c>
      <c r="G14" s="508" t="e">
        <f>INDEX(D41:F121,(MATCH("LOGGER ON BOTTOM",F41:F121,0)),1)</f>
        <v>#N/A</v>
      </c>
      <c r="H14" s="40"/>
      <c r="I14" s="500"/>
      <c r="J14" s="497"/>
      <c r="K14" s="1"/>
      <c r="L14" s="40"/>
    </row>
    <row r="15" spans="2:12" ht="12.75">
      <c r="B15" s="41"/>
      <c r="C15" s="497"/>
      <c r="D15" s="498"/>
      <c r="E15" s="300"/>
      <c r="F15" s="294" t="s">
        <v>203</v>
      </c>
      <c r="G15" s="508" t="e">
        <f>INDEX(D41:F121,(MATCH("LOG FINISH",F41:F121,0)),1)</f>
        <v>#N/A</v>
      </c>
      <c r="H15" s="40"/>
      <c r="I15" s="500"/>
      <c r="J15" s="497"/>
      <c r="K15" s="1"/>
      <c r="L15" s="40"/>
    </row>
    <row r="16" spans="2:12" ht="12.75">
      <c r="B16" s="41"/>
      <c r="C16" s="497"/>
      <c r="D16" s="498"/>
      <c r="E16" s="300"/>
      <c r="F16" s="294" t="s">
        <v>204</v>
      </c>
      <c r="G16" s="508" t="e">
        <f>INDEX(C41:F121,(MATCH("POOH",F41:F121,0)),1)</f>
        <v>#N/A</v>
      </c>
      <c r="H16" s="40"/>
      <c r="I16" s="500"/>
      <c r="J16" s="497"/>
      <c r="K16" s="1"/>
      <c r="L16" s="40"/>
    </row>
    <row r="17" spans="2:12" ht="13.5" thickBot="1">
      <c r="B17" s="41"/>
      <c r="C17" s="497"/>
      <c r="D17" s="498"/>
      <c r="E17" s="300"/>
      <c r="F17" s="294" t="s">
        <v>205</v>
      </c>
      <c r="G17" s="516" t="e">
        <f>INDEX(D41:F121,(MATCH("RIG DOWN",F41:F121,0)),1)</f>
        <v>#N/A</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SUM(E41:E121)</f>
        <v>0</v>
      </c>
      <c r="H19" s="40"/>
      <c r="I19" s="500"/>
      <c r="J19" s="497"/>
      <c r="K19" s="1"/>
      <c r="L19" s="40"/>
    </row>
    <row r="20" spans="2:12" ht="15">
      <c r="B20" s="41"/>
      <c r="C20" s="497"/>
      <c r="D20" s="498"/>
      <c r="E20" s="300"/>
      <c r="F20" s="411" t="s">
        <v>198</v>
      </c>
      <c r="G20" s="415">
        <f>U122</f>
        <v>0</v>
      </c>
      <c r="H20" s="40"/>
      <c r="I20" s="500"/>
      <c r="J20" s="497"/>
      <c r="K20" s="1"/>
      <c r="L20" s="40"/>
    </row>
    <row r="21" spans="2:12" ht="15.75" thickBot="1">
      <c r="B21" s="41"/>
      <c r="C21" s="497"/>
      <c r="D21" s="498"/>
      <c r="E21" s="300"/>
      <c r="F21" s="412" t="s">
        <v>199</v>
      </c>
      <c r="G21" s="416">
        <f>V122</f>
        <v>0</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417"/>
      <c r="H23" s="303" t="s">
        <v>193</v>
      </c>
      <c r="I23" s="500"/>
      <c r="J23" s="497"/>
      <c r="K23" s="1"/>
      <c r="L23" s="40"/>
    </row>
    <row r="24" spans="2:12" ht="13.5" thickBot="1">
      <c r="B24" s="41"/>
      <c r="C24" s="497"/>
      <c r="D24" s="498"/>
      <c r="E24" s="41"/>
      <c r="F24" s="307" t="s">
        <v>195</v>
      </c>
      <c r="G24" s="418"/>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c r="E31" s="279"/>
      <c r="F31" s="265"/>
      <c r="G31" s="259"/>
      <c r="H31" s="268"/>
      <c r="I31" s="259"/>
      <c r="J31" s="497"/>
      <c r="K31" s="1"/>
      <c r="L31" s="40"/>
    </row>
    <row r="32" spans="2:12" ht="12.75">
      <c r="B32" s="41"/>
      <c r="C32" s="497"/>
      <c r="D32" s="262"/>
      <c r="E32" s="262"/>
      <c r="F32" s="266"/>
      <c r="G32" s="260"/>
      <c r="H32" s="269"/>
      <c r="I32" s="260"/>
      <c r="J32" s="497"/>
      <c r="K32" s="1"/>
      <c r="L32" s="40"/>
    </row>
    <row r="33" spans="2:12" ht="12.75">
      <c r="B33" s="41"/>
      <c r="C33" s="497"/>
      <c r="D33" s="262"/>
      <c r="E33" s="262"/>
      <c r="F33" s="266"/>
      <c r="G33" s="260"/>
      <c r="H33" s="269"/>
      <c r="I33" s="260"/>
      <c r="J33" s="497">
        <f>IF(D41="","",(D41-C41))</f>
      </c>
      <c r="K33" s="1"/>
      <c r="L33" s="40"/>
    </row>
    <row r="34" spans="2:12" ht="12.75">
      <c r="B34" s="41"/>
      <c r="C34" s="497"/>
      <c r="D34" s="262"/>
      <c r="E34" s="264"/>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492"/>
      <c r="D41" s="465"/>
      <c r="E41" s="289">
        <f>IF(D41="","",(D41-C41))</f>
      </c>
      <c r="F41" s="293"/>
      <c r="G41" s="650"/>
      <c r="H41" s="650"/>
      <c r="I41" s="650"/>
      <c r="J41" s="651"/>
      <c r="L41" s="40"/>
      <c r="N41" s="409">
        <f>IF($F41="RIG UP",$E41,"")</f>
      </c>
      <c r="O41" s="409">
        <f>IF($F41="RUN IN HOLE",$E41,"")</f>
      </c>
      <c r="P41" s="409">
        <f>IF($F41="LOG UP",$E41,"")</f>
      </c>
      <c r="Q41" s="409">
        <f>IF($F41="LOGGER ON BOTTOM",$E41,"")</f>
      </c>
      <c r="R41" s="409">
        <f>IF($F41="LOG FINISH",$E41,"")</f>
      </c>
      <c r="S41" s="409">
        <f>IF($F41="POOH",$E41,"")</f>
      </c>
      <c r="T41" s="409">
        <f>IF($F41="RIG DOWN",$E41,"")</f>
      </c>
      <c r="U41" s="409">
        <f aca="true" t="shared" si="0" ref="U41:U104">IF($F41="DOWN",$E41,"")</f>
      </c>
      <c r="V41" s="409">
        <f>IF($F41="LOST",$E41,"")</f>
      </c>
    </row>
    <row r="42" spans="2:22" ht="12.75">
      <c r="B42" s="41"/>
      <c r="C42" s="290"/>
      <c r="D42" s="286"/>
      <c r="E42" s="289">
        <f aca="true" t="shared" si="1" ref="E42:E105">IF(D42="","",(D42-C42))</f>
      </c>
      <c r="F42" s="293"/>
      <c r="G42" s="634"/>
      <c r="H42" s="634"/>
      <c r="I42" s="634"/>
      <c r="J42" s="635"/>
      <c r="K42" s="1"/>
      <c r="L42" s="40"/>
      <c r="N42" s="409">
        <f aca="true" t="shared" si="2" ref="N42:N105">IF($F42="RIG UP",$E42,"")</f>
      </c>
      <c r="O42" s="409">
        <f aca="true" t="shared" si="3" ref="O42:O105">IF($F42="RUN IN HOLE",$E42,"")</f>
      </c>
      <c r="P42" s="409">
        <f aca="true" t="shared" si="4" ref="P42:P105">IF($F42="LOG UP",$E42,"")</f>
      </c>
      <c r="Q42" s="409">
        <f aca="true" t="shared" si="5" ref="Q42:Q105">IF($F42="LOGGER ON BOTTOM",$E42,"")</f>
      </c>
      <c r="R42" s="409">
        <f aca="true" t="shared" si="6" ref="R42:R105">IF($F42="LOG FINISH",$E42,"")</f>
      </c>
      <c r="S42" s="409">
        <f aca="true" t="shared" si="7" ref="S42:S105">IF($F42="POOH",$E42,"")</f>
      </c>
      <c r="T42" s="409">
        <f aca="true" t="shared" si="8" ref="T42:T105">IF($F42="RIG DOWN",$E42,"")</f>
      </c>
      <c r="U42" s="409">
        <f t="shared" si="0"/>
      </c>
      <c r="V42" s="409">
        <f aca="true" t="shared" si="9" ref="V42:V105">IF($F42="LOST",$E42,"")</f>
      </c>
    </row>
    <row r="43" spans="2:22" ht="12.75">
      <c r="B43" s="41"/>
      <c r="C43" s="290"/>
      <c r="D43" s="286"/>
      <c r="E43" s="289">
        <f t="shared" si="1"/>
      </c>
      <c r="F43" s="293"/>
      <c r="G43" s="630"/>
      <c r="H43" s="631"/>
      <c r="I43" s="631"/>
      <c r="J43" s="632"/>
      <c r="K43" s="1"/>
      <c r="L43" s="40"/>
      <c r="N43" s="409">
        <f t="shared" si="2"/>
      </c>
      <c r="O43" s="409">
        <f t="shared" si="3"/>
      </c>
      <c r="P43" s="409">
        <f t="shared" si="4"/>
      </c>
      <c r="Q43" s="409">
        <f t="shared" si="5"/>
      </c>
      <c r="R43" s="409">
        <f t="shared" si="6"/>
      </c>
      <c r="S43" s="409">
        <f t="shared" si="7"/>
      </c>
      <c r="T43" s="409">
        <f t="shared" si="8"/>
      </c>
      <c r="U43" s="409">
        <f t="shared" si="0"/>
      </c>
      <c r="V43" s="409">
        <f t="shared" si="9"/>
      </c>
    </row>
    <row r="44" spans="2:22" ht="15" customHeight="1">
      <c r="B44" s="41"/>
      <c r="C44" s="290"/>
      <c r="D44" s="286"/>
      <c r="E44" s="289">
        <f t="shared" si="1"/>
      </c>
      <c r="F44" s="293"/>
      <c r="G44" s="630"/>
      <c r="H44" s="636"/>
      <c r="I44" s="636"/>
      <c r="J44" s="637"/>
      <c r="K44" s="1"/>
      <c r="L44" s="40"/>
      <c r="N44" s="409">
        <f t="shared" si="2"/>
      </c>
      <c r="O44" s="409">
        <f t="shared" si="3"/>
      </c>
      <c r="P44" s="409">
        <f t="shared" si="4"/>
      </c>
      <c r="Q44" s="409">
        <f t="shared" si="5"/>
      </c>
      <c r="R44" s="409">
        <f t="shared" si="6"/>
      </c>
      <c r="S44" s="409">
        <f t="shared" si="7"/>
      </c>
      <c r="T44" s="409">
        <f t="shared" si="8"/>
      </c>
      <c r="U44" s="409">
        <f t="shared" si="0"/>
      </c>
      <c r="V44" s="409">
        <f t="shared" si="9"/>
      </c>
    </row>
    <row r="45" spans="2:22" ht="12.75">
      <c r="B45" s="41"/>
      <c r="C45" s="290"/>
      <c r="D45" s="286"/>
      <c r="E45" s="289">
        <f t="shared" si="1"/>
      </c>
      <c r="F45" s="293"/>
      <c r="G45" s="638"/>
      <c r="H45" s="638"/>
      <c r="I45" s="638"/>
      <c r="J45" s="639"/>
      <c r="K45" s="1"/>
      <c r="L45" s="40"/>
      <c r="N45" s="409">
        <f t="shared" si="2"/>
      </c>
      <c r="O45" s="409">
        <f t="shared" si="3"/>
      </c>
      <c r="P45" s="409">
        <f t="shared" si="4"/>
      </c>
      <c r="Q45" s="409">
        <f t="shared" si="5"/>
      </c>
      <c r="R45" s="409">
        <f t="shared" si="6"/>
      </c>
      <c r="S45" s="409">
        <f t="shared" si="7"/>
      </c>
      <c r="T45" s="409">
        <f t="shared" si="8"/>
      </c>
      <c r="U45" s="409">
        <f t="shared" si="0"/>
      </c>
      <c r="V45" s="409">
        <f t="shared" si="9"/>
      </c>
    </row>
    <row r="46" spans="2:22" ht="12.75">
      <c r="B46" s="41"/>
      <c r="C46" s="290"/>
      <c r="D46" s="286"/>
      <c r="E46" s="289">
        <f t="shared" si="1"/>
      </c>
      <c r="F46" s="293"/>
      <c r="G46" s="634"/>
      <c r="H46" s="634"/>
      <c r="I46" s="634"/>
      <c r="J46" s="635"/>
      <c r="K46" s="1"/>
      <c r="L46" s="40"/>
      <c r="N46" s="409">
        <f t="shared" si="2"/>
      </c>
      <c r="O46" s="409">
        <f t="shared" si="3"/>
      </c>
      <c r="P46" s="409">
        <f t="shared" si="4"/>
      </c>
      <c r="Q46" s="409">
        <f t="shared" si="5"/>
      </c>
      <c r="R46" s="409">
        <f t="shared" si="6"/>
      </c>
      <c r="S46" s="409">
        <f t="shared" si="7"/>
      </c>
      <c r="T46" s="409">
        <f t="shared" si="8"/>
      </c>
      <c r="U46" s="409">
        <f t="shared" si="0"/>
      </c>
      <c r="V46" s="409">
        <f t="shared" si="9"/>
      </c>
    </row>
    <row r="47" spans="2:22" ht="12.75">
      <c r="B47" s="41"/>
      <c r="C47" s="290"/>
      <c r="D47" s="286"/>
      <c r="E47" s="289">
        <f t="shared" si="1"/>
      </c>
      <c r="F47" s="293"/>
      <c r="G47" s="634"/>
      <c r="H47" s="634"/>
      <c r="I47" s="634"/>
      <c r="J47" s="635"/>
      <c r="K47" s="1"/>
      <c r="L47" s="40"/>
      <c r="N47" s="409">
        <f t="shared" si="2"/>
      </c>
      <c r="O47" s="409">
        <f t="shared" si="3"/>
      </c>
      <c r="P47" s="409">
        <f t="shared" si="4"/>
      </c>
      <c r="Q47" s="409">
        <f t="shared" si="5"/>
      </c>
      <c r="R47" s="409">
        <f>IF($F47="LOG FINISH",$E47,"")</f>
      </c>
      <c r="S47" s="409">
        <f t="shared" si="7"/>
      </c>
      <c r="T47" s="409">
        <f t="shared" si="8"/>
      </c>
      <c r="U47" s="409">
        <f t="shared" si="0"/>
      </c>
      <c r="V47" s="409">
        <f t="shared" si="9"/>
      </c>
    </row>
    <row r="48" spans="2:22" ht="12.75">
      <c r="B48" s="41"/>
      <c r="C48" s="290"/>
      <c r="D48" s="286"/>
      <c r="E48" s="289">
        <f t="shared" si="1"/>
      </c>
      <c r="F48" s="293"/>
      <c r="G48" s="630"/>
      <c r="H48" s="636"/>
      <c r="I48" s="636"/>
      <c r="J48" s="637"/>
      <c r="K48" s="1"/>
      <c r="L48" s="40"/>
      <c r="N48" s="409">
        <f t="shared" si="2"/>
      </c>
      <c r="O48" s="409">
        <f t="shared" si="3"/>
      </c>
      <c r="P48" s="409">
        <f t="shared" si="4"/>
      </c>
      <c r="Q48" s="409">
        <f t="shared" si="5"/>
      </c>
      <c r="R48" s="409">
        <f t="shared" si="6"/>
      </c>
      <c r="S48" s="409">
        <f t="shared" si="7"/>
      </c>
      <c r="T48" s="409">
        <f t="shared" si="8"/>
      </c>
      <c r="U48" s="409">
        <f t="shared" si="0"/>
      </c>
      <c r="V48" s="409">
        <f t="shared" si="9"/>
      </c>
    </row>
    <row r="49" spans="2:22" ht="12.75">
      <c r="B49" s="41"/>
      <c r="C49" s="290"/>
      <c r="D49" s="286"/>
      <c r="E49" s="289">
        <f t="shared" si="1"/>
      </c>
      <c r="F49" s="293"/>
      <c r="G49" s="630"/>
      <c r="H49" s="636"/>
      <c r="I49" s="636"/>
      <c r="J49" s="637"/>
      <c r="K49" s="1"/>
      <c r="L49" s="40"/>
      <c r="N49" s="409">
        <f t="shared" si="2"/>
      </c>
      <c r="O49" s="409">
        <f t="shared" si="3"/>
      </c>
      <c r="P49" s="409">
        <f t="shared" si="4"/>
      </c>
      <c r="Q49" s="409">
        <f t="shared" si="5"/>
      </c>
      <c r="R49" s="409">
        <f t="shared" si="6"/>
      </c>
      <c r="S49" s="409">
        <f t="shared" si="7"/>
      </c>
      <c r="T49" s="409">
        <f t="shared" si="8"/>
      </c>
      <c r="U49" s="409">
        <f t="shared" si="0"/>
      </c>
      <c r="V49" s="409">
        <f t="shared" si="9"/>
      </c>
    </row>
    <row r="50" spans="2:22" ht="12.75">
      <c r="B50" s="41"/>
      <c r="C50" s="290"/>
      <c r="D50" s="286"/>
      <c r="E50" s="289">
        <f t="shared" si="1"/>
      </c>
      <c r="F50" s="293"/>
      <c r="G50" s="634"/>
      <c r="H50" s="634"/>
      <c r="I50" s="634"/>
      <c r="J50" s="635"/>
      <c r="K50" s="1"/>
      <c r="L50" s="40"/>
      <c r="N50" s="409">
        <f t="shared" si="2"/>
      </c>
      <c r="O50" s="409">
        <f t="shared" si="3"/>
      </c>
      <c r="P50" s="409">
        <f t="shared" si="4"/>
      </c>
      <c r="Q50" s="409">
        <f t="shared" si="5"/>
      </c>
      <c r="R50" s="409">
        <f t="shared" si="6"/>
      </c>
      <c r="S50" s="409">
        <f t="shared" si="7"/>
      </c>
      <c r="T50" s="409">
        <f t="shared" si="8"/>
      </c>
      <c r="U50" s="409">
        <f t="shared" si="0"/>
      </c>
      <c r="V50" s="409">
        <f t="shared" si="9"/>
      </c>
    </row>
    <row r="51" spans="2:22" ht="12.75">
      <c r="B51" s="41"/>
      <c r="C51" s="290"/>
      <c r="D51" s="286"/>
      <c r="E51" s="289">
        <f t="shared" si="1"/>
      </c>
      <c r="F51" s="293"/>
      <c r="G51" s="634"/>
      <c r="H51" s="634"/>
      <c r="I51" s="634"/>
      <c r="J51" s="635"/>
      <c r="K51" s="1"/>
      <c r="L51" s="40"/>
      <c r="N51" s="409">
        <f t="shared" si="2"/>
      </c>
      <c r="O51" s="409">
        <f t="shared" si="3"/>
      </c>
      <c r="P51" s="409">
        <f t="shared" si="4"/>
      </c>
      <c r="Q51" s="409">
        <f t="shared" si="5"/>
      </c>
      <c r="R51" s="409">
        <f t="shared" si="6"/>
      </c>
      <c r="S51" s="409">
        <f t="shared" si="7"/>
      </c>
      <c r="T51" s="409">
        <f t="shared" si="8"/>
      </c>
      <c r="U51" s="409">
        <f t="shared" si="0"/>
      </c>
      <c r="V51" s="409">
        <f t="shared" si="9"/>
      </c>
    </row>
    <row r="52" spans="2:22" ht="12.75">
      <c r="B52" s="41"/>
      <c r="C52" s="290"/>
      <c r="D52" s="286"/>
      <c r="E52" s="289">
        <f t="shared" si="1"/>
      </c>
      <c r="F52" s="293"/>
      <c r="G52" s="630"/>
      <c r="H52" s="636"/>
      <c r="I52" s="636"/>
      <c r="J52" s="637"/>
      <c r="K52" s="1"/>
      <c r="L52" s="40"/>
      <c r="N52" s="409">
        <f t="shared" si="2"/>
      </c>
      <c r="O52" s="409">
        <f t="shared" si="3"/>
      </c>
      <c r="P52" s="409">
        <f t="shared" si="4"/>
      </c>
      <c r="Q52" s="409">
        <f t="shared" si="5"/>
      </c>
      <c r="R52" s="409">
        <f t="shared" si="6"/>
      </c>
      <c r="S52" s="409">
        <f t="shared" si="7"/>
      </c>
      <c r="T52" s="409">
        <f t="shared" si="8"/>
      </c>
      <c r="U52" s="409">
        <f t="shared" si="0"/>
      </c>
      <c r="V52" s="409">
        <f t="shared" si="9"/>
      </c>
    </row>
    <row r="53" spans="2:22" ht="12.75">
      <c r="B53" s="41"/>
      <c r="C53" s="290"/>
      <c r="D53" s="286"/>
      <c r="E53" s="289">
        <f t="shared" si="1"/>
      </c>
      <c r="F53" s="293"/>
      <c r="G53" s="630"/>
      <c r="H53" s="636"/>
      <c r="I53" s="636"/>
      <c r="J53" s="637"/>
      <c r="K53" s="1"/>
      <c r="L53" s="40"/>
      <c r="N53" s="409">
        <f t="shared" si="2"/>
      </c>
      <c r="O53" s="409">
        <f t="shared" si="3"/>
      </c>
      <c r="P53" s="409">
        <f t="shared" si="4"/>
      </c>
      <c r="Q53" s="409">
        <f t="shared" si="5"/>
      </c>
      <c r="R53" s="409">
        <f t="shared" si="6"/>
      </c>
      <c r="S53" s="409">
        <f t="shared" si="7"/>
      </c>
      <c r="T53" s="409">
        <f t="shared" si="8"/>
      </c>
      <c r="U53" s="409">
        <f t="shared" si="0"/>
      </c>
      <c r="V53" s="409">
        <f t="shared" si="9"/>
      </c>
    </row>
    <row r="54" spans="2:22" ht="12.75">
      <c r="B54" s="41"/>
      <c r="C54" s="290"/>
      <c r="D54" s="286"/>
      <c r="E54" s="289">
        <f t="shared" si="1"/>
      </c>
      <c r="F54" s="293"/>
      <c r="G54" s="630"/>
      <c r="H54" s="636"/>
      <c r="I54" s="636"/>
      <c r="J54" s="637"/>
      <c r="K54" s="1"/>
      <c r="L54" s="40"/>
      <c r="N54" s="409">
        <f t="shared" si="2"/>
      </c>
      <c r="O54" s="409">
        <f t="shared" si="3"/>
      </c>
      <c r="P54" s="409">
        <f t="shared" si="4"/>
      </c>
      <c r="Q54" s="409">
        <f t="shared" si="5"/>
      </c>
      <c r="R54" s="409">
        <f t="shared" si="6"/>
      </c>
      <c r="S54" s="409">
        <f t="shared" si="7"/>
      </c>
      <c r="T54" s="409">
        <f t="shared" si="8"/>
      </c>
      <c r="U54" s="409">
        <f t="shared" si="0"/>
      </c>
      <c r="V54" s="409">
        <f t="shared" si="9"/>
      </c>
    </row>
    <row r="55" spans="2:22" ht="12.75">
      <c r="B55" s="41"/>
      <c r="C55" s="290"/>
      <c r="D55" s="286"/>
      <c r="E55" s="289">
        <f t="shared" si="1"/>
      </c>
      <c r="F55" s="293"/>
      <c r="G55" s="634"/>
      <c r="H55" s="634"/>
      <c r="I55" s="634"/>
      <c r="J55" s="635"/>
      <c r="K55" s="1"/>
      <c r="L55" s="40"/>
      <c r="N55" s="409">
        <f t="shared" si="2"/>
      </c>
      <c r="O55" s="409">
        <f t="shared" si="3"/>
      </c>
      <c r="P55" s="409">
        <f t="shared" si="4"/>
      </c>
      <c r="Q55" s="409">
        <f t="shared" si="5"/>
      </c>
      <c r="R55" s="409">
        <f t="shared" si="6"/>
      </c>
      <c r="S55" s="409">
        <f t="shared" si="7"/>
      </c>
      <c r="T55" s="409">
        <f t="shared" si="8"/>
      </c>
      <c r="U55" s="409">
        <f t="shared" si="0"/>
      </c>
      <c r="V55" s="409">
        <f t="shared" si="9"/>
      </c>
    </row>
    <row r="56" spans="2:22" ht="12.75">
      <c r="B56" s="41"/>
      <c r="C56" s="290"/>
      <c r="D56" s="286"/>
      <c r="E56" s="289">
        <f t="shared" si="1"/>
      </c>
      <c r="F56" s="293"/>
      <c r="G56" s="630"/>
      <c r="H56" s="636"/>
      <c r="I56" s="636"/>
      <c r="J56" s="637"/>
      <c r="K56" s="1"/>
      <c r="L56" s="40"/>
      <c r="N56" s="409">
        <f t="shared" si="2"/>
      </c>
      <c r="O56" s="409">
        <f t="shared" si="3"/>
      </c>
      <c r="P56" s="409">
        <f t="shared" si="4"/>
      </c>
      <c r="Q56" s="409">
        <f t="shared" si="5"/>
      </c>
      <c r="R56" s="409">
        <f t="shared" si="6"/>
      </c>
      <c r="S56" s="409">
        <f t="shared" si="7"/>
      </c>
      <c r="T56" s="409">
        <f t="shared" si="8"/>
      </c>
      <c r="U56" s="409">
        <f t="shared" si="0"/>
      </c>
      <c r="V56" s="409">
        <f t="shared" si="9"/>
      </c>
    </row>
    <row r="57" spans="2:22" ht="12.75">
      <c r="B57" s="41"/>
      <c r="C57" s="290"/>
      <c r="D57" s="286"/>
      <c r="E57" s="289">
        <f t="shared" si="1"/>
      </c>
      <c r="F57" s="293"/>
      <c r="G57" s="630"/>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c>
      <c r="V57" s="409">
        <f t="shared" si="9"/>
      </c>
    </row>
    <row r="58" spans="2:22" ht="12.75">
      <c r="B58" s="41"/>
      <c r="C58" s="290"/>
      <c r="D58" s="286"/>
      <c r="E58" s="289">
        <f t="shared" si="1"/>
      </c>
      <c r="F58" s="293"/>
      <c r="G58" s="630"/>
      <c r="H58" s="636"/>
      <c r="I58" s="636"/>
      <c r="J58" s="637"/>
      <c r="K58" s="1"/>
      <c r="L58" s="40"/>
      <c r="N58" s="409">
        <f t="shared" si="2"/>
      </c>
      <c r="O58" s="409">
        <f t="shared" si="3"/>
      </c>
      <c r="P58" s="409">
        <f t="shared" si="4"/>
      </c>
      <c r="Q58" s="409">
        <f t="shared" si="5"/>
      </c>
      <c r="R58" s="409">
        <f t="shared" si="6"/>
      </c>
      <c r="S58" s="409">
        <f t="shared" si="7"/>
      </c>
      <c r="T58" s="409">
        <f t="shared" si="8"/>
      </c>
      <c r="U58" s="409">
        <f t="shared" si="0"/>
      </c>
      <c r="V58" s="409">
        <f t="shared" si="9"/>
      </c>
    </row>
    <row r="59" spans="2:22" ht="12.75">
      <c r="B59" s="41"/>
      <c r="C59" s="290"/>
      <c r="D59" s="286"/>
      <c r="E59" s="289">
        <f t="shared" si="1"/>
      </c>
      <c r="F59" s="293"/>
      <c r="G59" s="630"/>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c>
      <c r="V59" s="409">
        <f t="shared" si="9"/>
      </c>
    </row>
    <row r="60" spans="2:22" ht="12.75">
      <c r="B60" s="41"/>
      <c r="C60" s="290"/>
      <c r="D60" s="286"/>
      <c r="E60" s="289">
        <f t="shared" si="1"/>
      </c>
      <c r="F60" s="293"/>
      <c r="G60" s="634"/>
      <c r="H60" s="634"/>
      <c r="I60" s="634"/>
      <c r="J60" s="635"/>
      <c r="K60" s="1"/>
      <c r="L60" s="40"/>
      <c r="N60" s="409">
        <f t="shared" si="2"/>
      </c>
      <c r="O60" s="409">
        <f t="shared" si="3"/>
      </c>
      <c r="P60" s="409">
        <f t="shared" si="4"/>
      </c>
      <c r="Q60" s="409">
        <f t="shared" si="5"/>
      </c>
      <c r="R60" s="409">
        <f t="shared" si="6"/>
      </c>
      <c r="S60" s="409">
        <f t="shared" si="7"/>
      </c>
      <c r="T60" s="409">
        <f t="shared" si="8"/>
      </c>
      <c r="U60" s="409">
        <f t="shared" si="0"/>
      </c>
      <c r="V60" s="409">
        <f t="shared" si="9"/>
      </c>
    </row>
    <row r="61" spans="2:22" ht="12.75">
      <c r="B61" s="41"/>
      <c r="C61" s="290"/>
      <c r="D61" s="286"/>
      <c r="E61" s="289">
        <f t="shared" si="1"/>
      </c>
      <c r="F61" s="293"/>
      <c r="G61" s="634"/>
      <c r="H61" s="634"/>
      <c r="I61" s="634"/>
      <c r="J61" s="635"/>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0"/>
      <c r="H62" s="636"/>
      <c r="I62" s="636"/>
      <c r="J62" s="637"/>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4"/>
      <c r="H63" s="634"/>
      <c r="I63" s="634"/>
      <c r="J63" s="635"/>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4"/>
      <c r="H64" s="634"/>
      <c r="I64" s="634"/>
      <c r="J64" s="635"/>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491"/>
      <c r="D75" s="467"/>
      <c r="E75" s="289">
        <f t="shared" si="1"/>
      </c>
      <c r="F75" s="468"/>
      <c r="G75" s="652"/>
      <c r="H75" s="653"/>
      <c r="I75" s="653"/>
      <c r="J75" s="654"/>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491"/>
      <c r="D76" s="467"/>
      <c r="E76" s="289">
        <f t="shared" si="1"/>
      </c>
      <c r="F76" s="468"/>
      <c r="G76" s="633"/>
      <c r="H76" s="634"/>
      <c r="I76" s="634"/>
      <c r="J76" s="635"/>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73"/>
      <c r="G77" s="652"/>
      <c r="H77" s="653"/>
      <c r="I77" s="653"/>
      <c r="J77" s="654"/>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68"/>
      <c r="G78" s="633"/>
      <c r="H78" s="634"/>
      <c r="I78" s="634"/>
      <c r="J78" s="635"/>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290"/>
      <c r="D79" s="286"/>
      <c r="E79" s="289">
        <f t="shared" si="1"/>
      </c>
      <c r="F79" s="473"/>
      <c r="G79" s="474"/>
      <c r="H79" s="466"/>
      <c r="I79" s="466"/>
      <c r="J79" s="475"/>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290"/>
      <c r="D80" s="286"/>
      <c r="E80" s="289">
        <f t="shared" si="1"/>
      </c>
      <c r="F80" s="476"/>
      <c r="G80" s="633"/>
      <c r="H80" s="634"/>
      <c r="I80" s="634"/>
      <c r="J80" s="63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3"/>
      <c r="G81" s="477"/>
      <c r="H81" s="478"/>
      <c r="I81" s="478"/>
      <c r="J81" s="479"/>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293"/>
      <c r="G82" s="633"/>
      <c r="H82" s="634"/>
      <c r="I82" s="634"/>
      <c r="J82" s="635"/>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293"/>
      <c r="G83" s="633"/>
      <c r="H83" s="634"/>
      <c r="I83" s="634"/>
      <c r="J83" s="635"/>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47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492"/>
      <c r="D86" s="480"/>
      <c r="E86" s="481">
        <f t="shared" si="1"/>
      </c>
      <c r="F86" s="293"/>
      <c r="G86" s="477"/>
      <c r="H86" s="478"/>
      <c r="I86" s="478"/>
      <c r="J86" s="479"/>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290"/>
      <c r="D87" s="286"/>
      <c r="E87" s="289">
        <f t="shared" si="1"/>
      </c>
      <c r="F87" s="293"/>
      <c r="G87" s="633"/>
      <c r="H87" s="634"/>
      <c r="I87" s="634"/>
      <c r="J87" s="635"/>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290"/>
      <c r="D88" s="286"/>
      <c r="E88" s="289">
        <f t="shared" si="1"/>
      </c>
      <c r="F88" s="293"/>
      <c r="G88" s="482"/>
      <c r="H88" s="483"/>
      <c r="I88" s="483"/>
      <c r="J88" s="484"/>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633"/>
      <c r="H89" s="634"/>
      <c r="I89" s="634"/>
      <c r="J89" s="635"/>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473"/>
      <c r="G90" s="633"/>
      <c r="H90" s="634"/>
      <c r="I90" s="634"/>
      <c r="J90" s="635"/>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493"/>
      <c r="D91" s="485"/>
      <c r="E91" s="496">
        <f t="shared" si="1"/>
      </c>
      <c r="F91" s="476"/>
      <c r="G91" s="474"/>
      <c r="H91" s="466"/>
      <c r="I91" s="466"/>
      <c r="J91" s="47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290"/>
      <c r="D92" s="286"/>
      <c r="E92" s="289">
        <f t="shared" si="1"/>
      </c>
      <c r="F92" s="473"/>
      <c r="G92" s="472"/>
      <c r="H92" s="458"/>
      <c r="I92" s="458"/>
      <c r="J92" s="459"/>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491"/>
      <c r="D93" s="467"/>
      <c r="E93" s="289">
        <f t="shared" si="1"/>
      </c>
      <c r="F93" s="293"/>
      <c r="G93" s="477"/>
      <c r="H93" s="478"/>
      <c r="I93" s="478"/>
      <c r="J93" s="479"/>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491"/>
      <c r="D94" s="467"/>
      <c r="E94" s="289">
        <f t="shared" si="1"/>
      </c>
      <c r="F94" s="293"/>
      <c r="G94" s="633"/>
      <c r="H94" s="634"/>
      <c r="I94" s="634"/>
      <c r="J94" s="635"/>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630"/>
      <c r="H95" s="631"/>
      <c r="I95" s="631"/>
      <c r="J95" s="632"/>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3"/>
      <c r="H96" s="634"/>
      <c r="I96" s="634"/>
      <c r="J96" s="635"/>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0"/>
      <c r="H97" s="631"/>
      <c r="I97" s="631"/>
      <c r="J97" s="632"/>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0"/>
      <c r="H98" s="631"/>
      <c r="I98" s="631"/>
      <c r="J98" s="632"/>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477"/>
      <c r="H99" s="478"/>
      <c r="I99" s="478"/>
      <c r="J99" s="479"/>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477"/>
      <c r="H100" s="478"/>
      <c r="I100" s="478"/>
      <c r="J100" s="479"/>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476"/>
      <c r="G102" s="474"/>
      <c r="H102" s="466"/>
      <c r="I102" s="466"/>
      <c r="J102" s="475"/>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501">
        <f t="shared" si="1"/>
      </c>
      <c r="F103" s="502"/>
      <c r="G103" s="469"/>
      <c r="H103" s="470"/>
      <c r="I103" s="470"/>
      <c r="J103" s="471"/>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3" ht="12.75">
      <c r="B104" s="41"/>
      <c r="C104" s="290"/>
      <c r="D104" s="286"/>
      <c r="E104" s="503">
        <f t="shared" si="1"/>
      </c>
      <c r="F104" s="473"/>
      <c r="G104" s="472"/>
      <c r="H104" s="458"/>
      <c r="I104" s="458"/>
      <c r="J104" s="459"/>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c r="W104" s="462"/>
    </row>
    <row r="105" spans="2:22" ht="12.75">
      <c r="B105" s="41"/>
      <c r="C105" s="290"/>
      <c r="D105" s="286"/>
      <c r="E105" s="503">
        <f t="shared" si="1"/>
      </c>
      <c r="F105" s="473"/>
      <c r="G105" s="472"/>
      <c r="H105" s="458"/>
      <c r="I105" s="458"/>
      <c r="J105" s="459"/>
      <c r="K105" s="1"/>
      <c r="L105" s="40"/>
      <c r="N105" s="409">
        <f t="shared" si="2"/>
      </c>
      <c r="O105" s="409">
        <f t="shared" si="3"/>
      </c>
      <c r="P105" s="409">
        <f t="shared" si="4"/>
      </c>
      <c r="Q105" s="409">
        <f t="shared" si="5"/>
      </c>
      <c r="R105" s="409">
        <f t="shared" si="6"/>
      </c>
      <c r="S105" s="409">
        <f t="shared" si="7"/>
      </c>
      <c r="T105" s="409">
        <f t="shared" si="8"/>
      </c>
      <c r="U105" s="409">
        <f aca="true" t="shared" si="10" ref="U105:U121">IF($F105="DOWN",$E105,"")</f>
      </c>
      <c r="V105" s="409">
        <f t="shared" si="9"/>
      </c>
    </row>
    <row r="106" spans="2:22" ht="12.75">
      <c r="B106" s="41"/>
      <c r="C106" s="290"/>
      <c r="D106" s="286"/>
      <c r="E106" s="503">
        <f aca="true" t="shared" si="11" ref="E106:E120">IF(D106="","",(D106-C106))</f>
      </c>
      <c r="F106" s="473"/>
      <c r="G106" s="472"/>
      <c r="H106" s="458"/>
      <c r="I106" s="458"/>
      <c r="J106" s="459"/>
      <c r="K106" s="1"/>
      <c r="L106" s="40"/>
      <c r="N106" s="409">
        <f aca="true" t="shared" si="12" ref="N106:N121">IF($F106="RIG UP",$E106,"")</f>
      </c>
      <c r="O106" s="409">
        <f aca="true" t="shared" si="13" ref="O106:O121">IF($F106="RUN IN HOLE",$E106,"")</f>
      </c>
      <c r="P106" s="409">
        <f aca="true" t="shared" si="14" ref="P106:P121">IF($F106="LOG UP",$E106,"")</f>
      </c>
      <c r="Q106" s="409">
        <f aca="true" t="shared" si="15" ref="Q106:Q121">IF($F106="LOGGER ON BOTTOM",$E106,"")</f>
      </c>
      <c r="R106" s="409">
        <f aca="true" t="shared" si="16" ref="R106:R121">IF($F106="LOG FINISH",$E106,"")</f>
      </c>
      <c r="S106" s="409">
        <f aca="true" t="shared" si="17" ref="S106:S121">IF($F106="POOH",$E106,"")</f>
      </c>
      <c r="T106" s="409">
        <f aca="true" t="shared" si="18" ref="T106:T121">IF($F106="RIG DOWN",$E106,"")</f>
      </c>
      <c r="U106" s="409">
        <f t="shared" si="10"/>
      </c>
      <c r="V106" s="409">
        <f aca="true" t="shared" si="19" ref="V106:V121">IF($F106="LOST",$E106,"")</f>
      </c>
    </row>
    <row r="107" spans="2:22" ht="12.75">
      <c r="B107" s="41"/>
      <c r="C107" s="290"/>
      <c r="D107" s="286"/>
      <c r="E107" s="503">
        <f t="shared" si="11"/>
      </c>
      <c r="F107" s="473"/>
      <c r="G107" s="472"/>
      <c r="H107" s="458"/>
      <c r="I107" s="458"/>
      <c r="J107" s="459"/>
      <c r="K107" s="1"/>
      <c r="L107" s="40"/>
      <c r="N107" s="409">
        <f t="shared" si="12"/>
      </c>
      <c r="O107" s="409">
        <f t="shared" si="13"/>
      </c>
      <c r="P107" s="409">
        <f t="shared" si="14"/>
      </c>
      <c r="Q107" s="409">
        <f t="shared" si="15"/>
      </c>
      <c r="R107" s="409">
        <f t="shared" si="16"/>
      </c>
      <c r="S107" s="409">
        <f t="shared" si="17"/>
      </c>
      <c r="T107" s="409">
        <f t="shared" si="18"/>
      </c>
      <c r="U107" s="409">
        <f t="shared" si="10"/>
      </c>
      <c r="V107" s="409">
        <f t="shared" si="19"/>
      </c>
    </row>
    <row r="108" spans="2:22" ht="12.75">
      <c r="B108" s="41"/>
      <c r="C108" s="290"/>
      <c r="D108" s="286"/>
      <c r="E108" s="503">
        <f t="shared" si="11"/>
      </c>
      <c r="F108" s="473"/>
      <c r="G108" s="472"/>
      <c r="H108" s="458"/>
      <c r="I108" s="458"/>
      <c r="J108" s="459"/>
      <c r="K108" s="1"/>
      <c r="L108" s="40"/>
      <c r="N108" s="409">
        <f t="shared" si="12"/>
      </c>
      <c r="O108" s="409">
        <f t="shared" si="13"/>
      </c>
      <c r="P108" s="409">
        <f t="shared" si="14"/>
      </c>
      <c r="Q108" s="409">
        <f t="shared" si="15"/>
      </c>
      <c r="R108" s="409">
        <f t="shared" si="16"/>
      </c>
      <c r="S108" s="409">
        <f t="shared" si="17"/>
      </c>
      <c r="T108" s="409">
        <f t="shared" si="18"/>
      </c>
      <c r="U108" s="409">
        <f t="shared" si="10"/>
      </c>
      <c r="V108" s="409">
        <f t="shared" si="19"/>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3.5" thickBot="1">
      <c r="B121" s="41"/>
      <c r="C121" s="291"/>
      <c r="D121" s="292"/>
      <c r="E121" s="504"/>
      <c r="F121" s="505"/>
      <c r="G121" s="494"/>
      <c r="H121" s="460"/>
      <c r="I121" s="460"/>
      <c r="J121" s="461"/>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3.5" thickBot="1">
      <c r="B122" s="304"/>
      <c r="C122" s="305"/>
      <c r="D122" s="305"/>
      <c r="E122" s="305"/>
      <c r="F122" s="305"/>
      <c r="G122" s="305"/>
      <c r="H122" s="305"/>
      <c r="I122" s="305"/>
      <c r="J122" s="305"/>
      <c r="K122" s="305"/>
      <c r="L122" s="306"/>
      <c r="N122" s="462">
        <f aca="true" t="shared" si="20" ref="N122:V122">SUM(N41:N121)</f>
        <v>0</v>
      </c>
      <c r="O122" s="462">
        <f t="shared" si="20"/>
        <v>0</v>
      </c>
      <c r="P122" s="462">
        <f t="shared" si="20"/>
        <v>0</v>
      </c>
      <c r="Q122" s="462">
        <f t="shared" si="20"/>
        <v>0</v>
      </c>
      <c r="R122" s="462">
        <f t="shared" si="20"/>
        <v>0</v>
      </c>
      <c r="S122" s="462">
        <f t="shared" si="20"/>
        <v>0</v>
      </c>
      <c r="T122" s="462">
        <f t="shared" si="20"/>
        <v>0</v>
      </c>
      <c r="U122" s="462">
        <f t="shared" si="20"/>
        <v>0</v>
      </c>
      <c r="V122" s="462">
        <f t="shared" si="20"/>
        <v>0</v>
      </c>
    </row>
  </sheetData>
  <mergeCells count="57">
    <mergeCell ref="G77:J77"/>
    <mergeCell ref="G78:J78"/>
    <mergeCell ref="G70:J70"/>
    <mergeCell ref="G74:J74"/>
    <mergeCell ref="G75:J75"/>
    <mergeCell ref="G76:J76"/>
    <mergeCell ref="G71:J71"/>
    <mergeCell ref="G72:J72"/>
    <mergeCell ref="G73:J73"/>
    <mergeCell ref="G67:J67"/>
    <mergeCell ref="G69:J69"/>
    <mergeCell ref="G66:J66"/>
    <mergeCell ref="G68:J68"/>
    <mergeCell ref="G63:J63"/>
    <mergeCell ref="G61:J61"/>
    <mergeCell ref="G64:J64"/>
    <mergeCell ref="G65:J65"/>
    <mergeCell ref="G58:J58"/>
    <mergeCell ref="G59:J59"/>
    <mergeCell ref="G60:J60"/>
    <mergeCell ref="G62:J62"/>
    <mergeCell ref="G52:J52"/>
    <mergeCell ref="G56:J56"/>
    <mergeCell ref="G57:J57"/>
    <mergeCell ref="G53:J53"/>
    <mergeCell ref="G54:J54"/>
    <mergeCell ref="G55:J55"/>
    <mergeCell ref="G48:J48"/>
    <mergeCell ref="G49:J49"/>
    <mergeCell ref="G50:J50"/>
    <mergeCell ref="G51:J51"/>
    <mergeCell ref="G44:J44"/>
    <mergeCell ref="G45:J45"/>
    <mergeCell ref="G46:J46"/>
    <mergeCell ref="G47:J47"/>
    <mergeCell ref="G80:J80"/>
    <mergeCell ref="G82:J82"/>
    <mergeCell ref="G83:J83"/>
    <mergeCell ref="G84:J84"/>
    <mergeCell ref="G85:J85"/>
    <mergeCell ref="G87:J87"/>
    <mergeCell ref="G89:J89"/>
    <mergeCell ref="G90:J90"/>
    <mergeCell ref="G94:J94"/>
    <mergeCell ref="G95:J95"/>
    <mergeCell ref="G96:J96"/>
    <mergeCell ref="G97:J97"/>
    <mergeCell ref="G98:J98"/>
    <mergeCell ref="E4:F4"/>
    <mergeCell ref="E6:F6"/>
    <mergeCell ref="E9:H9"/>
    <mergeCell ref="F29:G29"/>
    <mergeCell ref="H29:I29"/>
    <mergeCell ref="G40:J40"/>
    <mergeCell ref="G41:J41"/>
    <mergeCell ref="G42:J42"/>
    <mergeCell ref="G43:J43"/>
  </mergeCells>
  <conditionalFormatting sqref="E41:E121">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1">
      <formula1>EVENT</formula1>
    </dataValidation>
    <dataValidation allowBlank="1" showInputMessage="1" showErrorMessage="1" prompt="Depths should be quoted from the bottom upwards  -  not from the top down.  That is, the bottom is zero." sqref="F29:I35"/>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46" r:id="rId1"/>
</worksheet>
</file>

<file path=xl/worksheets/sheet12.xml><?xml version="1.0" encoding="utf-8"?>
<worksheet xmlns="http://schemas.openxmlformats.org/spreadsheetml/2006/main" xmlns:r="http://schemas.openxmlformats.org/officeDocument/2006/relationships">
  <sheetPr codeName="Sheet11">
    <pageSetUpPr fitToPage="1"/>
  </sheetPr>
  <dimension ref="B2:M44"/>
  <sheetViews>
    <sheetView showGridLines="0" zoomScaleSheetLayoutView="100" workbookViewId="0" topLeftCell="A1">
      <selection activeCell="D6" sqref="D6"/>
    </sheetView>
  </sheetViews>
  <sheetFormatPr defaultColWidth="9.140625" defaultRowHeight="12.75"/>
  <cols>
    <col min="1" max="1" width="1.1484375" style="0" customWidth="1"/>
    <col min="2" max="2" width="2.57421875" style="0" customWidth="1"/>
    <col min="3" max="3" width="27.421875" style="0" customWidth="1"/>
    <col min="4" max="4" width="13.28125" style="0" bestFit="1" customWidth="1"/>
    <col min="6" max="6" width="10.57421875" style="0" bestFit="1" customWidth="1"/>
    <col min="10" max="10" width="1.8515625" style="0" customWidth="1"/>
    <col min="11" max="11" width="1.57421875" style="0" customWidth="1"/>
  </cols>
  <sheetData>
    <row r="1" ht="6" customHeight="1" thickBot="1"/>
    <row r="2" spans="2:10" ht="13.5" thickBot="1">
      <c r="B2" s="308"/>
      <c r="C2" s="309"/>
      <c r="D2" s="309"/>
      <c r="E2" s="309"/>
      <c r="F2" s="309"/>
      <c r="G2" s="309"/>
      <c r="H2" s="309"/>
      <c r="I2" s="309"/>
      <c r="J2" s="310"/>
    </row>
    <row r="3" spans="2:10" ht="13.5" thickBot="1">
      <c r="B3" s="41"/>
      <c r="C3" s="1"/>
      <c r="D3" s="257" t="s">
        <v>126</v>
      </c>
      <c r="E3" s="640" t="str">
        <f>+QC!D5</f>
        <v>THYLACINE-1</v>
      </c>
      <c r="F3" s="641"/>
      <c r="H3" s="1"/>
      <c r="I3" s="1"/>
      <c r="J3" s="40"/>
    </row>
    <row r="4" spans="2:10" ht="7.5" customHeight="1" thickBot="1">
      <c r="B4" s="41"/>
      <c r="C4" s="324"/>
      <c r="D4" s="324"/>
      <c r="E4" s="324"/>
      <c r="F4" s="1"/>
      <c r="G4" s="1"/>
      <c r="H4" s="1"/>
      <c r="I4" s="1"/>
      <c r="J4" s="40"/>
    </row>
    <row r="5" spans="2:10" ht="12.75">
      <c r="B5" s="41"/>
      <c r="C5" s="42" t="s">
        <v>207</v>
      </c>
      <c r="D5" s="330" t="s">
        <v>206</v>
      </c>
      <c r="E5" s="663" t="s">
        <v>190</v>
      </c>
      <c r="F5" s="664"/>
      <c r="G5" s="664"/>
      <c r="H5" s="664"/>
      <c r="I5" s="665"/>
      <c r="J5" s="40"/>
    </row>
    <row r="6" spans="2:10" ht="12.75">
      <c r="B6" s="41"/>
      <c r="C6" s="43" t="s">
        <v>196</v>
      </c>
      <c r="D6" s="54">
        <f>SUM(QC!D63:M63)</f>
        <v>1.7395833333284827</v>
      </c>
      <c r="E6" s="657"/>
      <c r="F6" s="658"/>
      <c r="G6" s="658"/>
      <c r="H6" s="658"/>
      <c r="I6" s="659"/>
      <c r="J6" s="40"/>
    </row>
    <row r="7" spans="2:10" ht="12.75">
      <c r="B7" s="41"/>
      <c r="C7" s="43" t="s">
        <v>208</v>
      </c>
      <c r="D7" s="54">
        <f>SUM(QC!D64:M64)</f>
        <v>0.2534722222117125</v>
      </c>
      <c r="E7" s="657"/>
      <c r="F7" s="658"/>
      <c r="G7" s="658"/>
      <c r="H7" s="658"/>
      <c r="I7" s="659"/>
      <c r="J7" s="40"/>
    </row>
    <row r="8" spans="2:10" ht="12.75">
      <c r="B8" s="41"/>
      <c r="C8" s="43" t="s">
        <v>209</v>
      </c>
      <c r="D8" s="54">
        <f>SUM(QC!D65:M65)</f>
        <v>0.010416666664241347</v>
      </c>
      <c r="E8" s="657"/>
      <c r="F8" s="658"/>
      <c r="G8" s="658"/>
      <c r="H8" s="658"/>
      <c r="I8" s="659"/>
      <c r="J8" s="40"/>
    </row>
    <row r="9" spans="2:10" ht="13.5" thickBot="1">
      <c r="B9" s="41"/>
      <c r="C9" s="44" t="s">
        <v>210</v>
      </c>
      <c r="D9" s="329">
        <f>D6-D7-D8</f>
        <v>1.4756944444525288</v>
      </c>
      <c r="E9" s="660"/>
      <c r="F9" s="661"/>
      <c r="G9" s="661"/>
      <c r="H9" s="661"/>
      <c r="I9" s="662"/>
      <c r="J9" s="40"/>
    </row>
    <row r="10" spans="2:10" ht="12.75">
      <c r="B10" s="41"/>
      <c r="C10" s="1"/>
      <c r="D10" s="7"/>
      <c r="E10" s="1"/>
      <c r="F10" s="1"/>
      <c r="G10" s="1"/>
      <c r="H10" s="1"/>
      <c r="I10" s="1"/>
      <c r="J10" s="40"/>
    </row>
    <row r="11" spans="2:12" ht="15.75">
      <c r="B11" s="41"/>
      <c r="C11" s="24" t="s">
        <v>40</v>
      </c>
      <c r="D11" s="24"/>
      <c r="E11" s="24"/>
      <c r="F11" s="22"/>
      <c r="G11" s="22"/>
      <c r="H11" s="22"/>
      <c r="I11" s="22"/>
      <c r="J11" s="325"/>
      <c r="K11" s="22"/>
      <c r="L11" s="22"/>
    </row>
    <row r="12" spans="2:12" ht="15.75">
      <c r="B12" s="41"/>
      <c r="C12" s="24"/>
      <c r="D12" s="24"/>
      <c r="E12" s="24"/>
      <c r="F12" s="22"/>
      <c r="G12" s="22"/>
      <c r="H12" s="22"/>
      <c r="I12" s="22"/>
      <c r="J12" s="325"/>
      <c r="K12" s="22"/>
      <c r="L12" s="22"/>
    </row>
    <row r="13" spans="2:13" ht="15.75">
      <c r="B13" s="41"/>
      <c r="C13" s="24" t="s">
        <v>41</v>
      </c>
      <c r="D13" s="331" t="s">
        <v>47</v>
      </c>
      <c r="E13" s="31"/>
      <c r="F13" s="31"/>
      <c r="G13" s="31"/>
      <c r="H13" s="31"/>
      <c r="I13" s="31"/>
      <c r="J13" s="326"/>
      <c r="K13" s="32"/>
      <c r="L13" s="32"/>
      <c r="M13" s="32"/>
    </row>
    <row r="14" spans="2:13" ht="15.75">
      <c r="B14" s="41"/>
      <c r="C14" s="24"/>
      <c r="D14" s="332" t="s">
        <v>49</v>
      </c>
      <c r="E14" s="31"/>
      <c r="F14" s="31"/>
      <c r="G14" s="31"/>
      <c r="H14" s="31"/>
      <c r="I14" s="31"/>
      <c r="J14" s="326"/>
      <c r="K14" s="32"/>
      <c r="L14" s="32"/>
      <c r="M14" s="32"/>
    </row>
    <row r="15" spans="2:13" ht="15.75">
      <c r="B15" s="41"/>
      <c r="C15" s="22"/>
      <c r="D15" s="52" t="s">
        <v>48</v>
      </c>
      <c r="E15" s="31"/>
      <c r="F15" s="31"/>
      <c r="G15" s="31"/>
      <c r="H15" s="31"/>
      <c r="I15" s="31"/>
      <c r="J15" s="326"/>
      <c r="K15" s="32"/>
      <c r="L15" s="32"/>
      <c r="M15" s="32"/>
    </row>
    <row r="16" spans="2:13" ht="15.75">
      <c r="B16" s="41"/>
      <c r="C16" s="22"/>
      <c r="D16" s="31"/>
      <c r="E16" s="31"/>
      <c r="F16" s="31"/>
      <c r="G16" s="31"/>
      <c r="H16" s="31"/>
      <c r="I16" s="31"/>
      <c r="J16" s="327"/>
      <c r="K16" s="31"/>
      <c r="L16" s="31"/>
      <c r="M16" s="32"/>
    </row>
    <row r="17" spans="2:13" ht="15.75">
      <c r="B17" s="41"/>
      <c r="C17" s="25" t="s">
        <v>42</v>
      </c>
      <c r="D17" s="331" t="s">
        <v>50</v>
      </c>
      <c r="E17" s="31"/>
      <c r="F17" s="31"/>
      <c r="G17" s="31"/>
      <c r="H17" s="31"/>
      <c r="I17" s="31"/>
      <c r="J17" s="326"/>
      <c r="K17" s="32"/>
      <c r="L17" s="32"/>
      <c r="M17" s="32"/>
    </row>
    <row r="18" spans="2:13" ht="15.75">
      <c r="B18" s="41"/>
      <c r="C18" s="25"/>
      <c r="D18" s="332" t="s">
        <v>52</v>
      </c>
      <c r="E18" s="31"/>
      <c r="F18" s="31"/>
      <c r="G18" s="31"/>
      <c r="H18" s="31"/>
      <c r="I18" s="31"/>
      <c r="J18" s="326"/>
      <c r="K18" s="32"/>
      <c r="L18" s="32"/>
      <c r="M18" s="32"/>
    </row>
    <row r="19" spans="2:13" ht="15.75">
      <c r="B19" s="41"/>
      <c r="C19" s="22"/>
      <c r="D19" s="52" t="s">
        <v>51</v>
      </c>
      <c r="E19" s="31"/>
      <c r="F19" s="31"/>
      <c r="G19" s="31"/>
      <c r="H19" s="31"/>
      <c r="I19" s="31"/>
      <c r="J19" s="326"/>
      <c r="K19" s="32"/>
      <c r="L19" s="32"/>
      <c r="M19" s="32"/>
    </row>
    <row r="20" spans="2:13" ht="15.75">
      <c r="B20" s="41"/>
      <c r="C20" s="22"/>
      <c r="D20" s="33"/>
      <c r="E20" s="31"/>
      <c r="F20" s="31"/>
      <c r="G20" s="31"/>
      <c r="H20" s="31"/>
      <c r="I20" s="31"/>
      <c r="J20" s="326"/>
      <c r="K20" s="32"/>
      <c r="L20" s="32"/>
      <c r="M20" s="32"/>
    </row>
    <row r="21" spans="2:13" ht="15.75">
      <c r="B21" s="41"/>
      <c r="C21" s="22"/>
      <c r="D21" s="33"/>
      <c r="E21" s="31"/>
      <c r="F21" s="31"/>
      <c r="G21" s="31"/>
      <c r="H21" s="31"/>
      <c r="I21" s="31"/>
      <c r="J21" s="326"/>
      <c r="K21" s="32"/>
      <c r="L21" s="32"/>
      <c r="M21" s="32"/>
    </row>
    <row r="22" spans="2:13" ht="15.75">
      <c r="B22" s="41"/>
      <c r="C22" s="22"/>
      <c r="D22" s="33"/>
      <c r="E22" s="31"/>
      <c r="F22" s="31"/>
      <c r="G22" s="31"/>
      <c r="H22" s="31"/>
      <c r="I22" s="31"/>
      <c r="J22" s="326"/>
      <c r="K22" s="32"/>
      <c r="L22" s="32"/>
      <c r="M22" s="32"/>
    </row>
    <row r="23" spans="2:10" ht="12.75">
      <c r="B23" s="41"/>
      <c r="C23" s="1"/>
      <c r="D23" s="328"/>
      <c r="E23" s="1"/>
      <c r="F23" s="1"/>
      <c r="G23" s="1"/>
      <c r="H23" s="1"/>
      <c r="I23" s="1"/>
      <c r="J23" s="40"/>
    </row>
    <row r="24" spans="2:10" ht="12.75">
      <c r="B24" s="41"/>
      <c r="C24" s="1"/>
      <c r="D24" s="328"/>
      <c r="E24" s="1"/>
      <c r="F24" s="1"/>
      <c r="G24" s="1"/>
      <c r="H24" s="1"/>
      <c r="I24" s="1"/>
      <c r="J24" s="40"/>
    </row>
    <row r="25" spans="2:10" ht="12.75">
      <c r="B25" s="41"/>
      <c r="C25" s="1"/>
      <c r="D25" s="1"/>
      <c r="E25" s="1"/>
      <c r="F25" s="1"/>
      <c r="G25" s="1"/>
      <c r="H25" s="1"/>
      <c r="I25" s="1"/>
      <c r="J25" s="40"/>
    </row>
    <row r="26" spans="2:10" ht="12.75">
      <c r="B26" s="41"/>
      <c r="C26" s="1"/>
      <c r="D26" s="1"/>
      <c r="E26" s="1"/>
      <c r="F26" s="1"/>
      <c r="G26" s="1"/>
      <c r="H26" s="1"/>
      <c r="I26" s="1"/>
      <c r="J26" s="40"/>
    </row>
    <row r="27" spans="2:10" ht="12.75">
      <c r="B27" s="41"/>
      <c r="C27" s="1"/>
      <c r="D27" s="1"/>
      <c r="E27" s="1"/>
      <c r="F27" s="1"/>
      <c r="G27" s="1"/>
      <c r="H27" s="1"/>
      <c r="I27" s="1"/>
      <c r="J27" s="40"/>
    </row>
    <row r="28" spans="2:10" ht="12.75">
      <c r="B28" s="41"/>
      <c r="C28" s="1"/>
      <c r="D28" s="1"/>
      <c r="E28" s="1"/>
      <c r="F28" s="1"/>
      <c r="G28" s="1"/>
      <c r="H28" s="1"/>
      <c r="I28" s="1"/>
      <c r="J28" s="40"/>
    </row>
    <row r="29" spans="2:10" ht="12.75">
      <c r="B29" s="41"/>
      <c r="C29" s="1"/>
      <c r="D29" s="1"/>
      <c r="E29" s="1"/>
      <c r="F29" s="1"/>
      <c r="G29" s="1"/>
      <c r="H29" s="1"/>
      <c r="I29" s="1"/>
      <c r="J29" s="40"/>
    </row>
    <row r="30" spans="2:10" ht="12.75">
      <c r="B30" s="41"/>
      <c r="C30" s="1"/>
      <c r="D30" s="1"/>
      <c r="E30" s="1"/>
      <c r="F30" s="1"/>
      <c r="G30" s="1"/>
      <c r="H30" s="1"/>
      <c r="I30" s="1"/>
      <c r="J30" s="40"/>
    </row>
    <row r="31" spans="2:10" ht="12.75">
      <c r="B31" s="41"/>
      <c r="C31" s="1"/>
      <c r="D31" s="1"/>
      <c r="E31" s="1"/>
      <c r="F31" s="1"/>
      <c r="G31" s="1"/>
      <c r="H31" s="1"/>
      <c r="I31" s="1"/>
      <c r="J31" s="40"/>
    </row>
    <row r="32" spans="2:10" ht="12.75">
      <c r="B32" s="41"/>
      <c r="C32" s="1"/>
      <c r="D32" s="1"/>
      <c r="E32" s="1"/>
      <c r="F32" s="1"/>
      <c r="G32" s="1"/>
      <c r="H32" s="1"/>
      <c r="I32" s="1"/>
      <c r="J32" s="40"/>
    </row>
    <row r="33" spans="2:10" ht="12.75">
      <c r="B33" s="41"/>
      <c r="C33" s="1"/>
      <c r="D33" s="1"/>
      <c r="E33" s="1"/>
      <c r="F33" s="1"/>
      <c r="G33" s="1"/>
      <c r="H33" s="1"/>
      <c r="I33" s="1"/>
      <c r="J33" s="40"/>
    </row>
    <row r="34" spans="2:10" ht="12.75">
      <c r="B34" s="41"/>
      <c r="C34" s="1"/>
      <c r="D34" s="1"/>
      <c r="E34" s="1"/>
      <c r="F34" s="1"/>
      <c r="G34" s="1"/>
      <c r="H34" s="1"/>
      <c r="I34" s="1"/>
      <c r="J34" s="40"/>
    </row>
    <row r="35" spans="2:10" ht="12.75">
      <c r="B35" s="41"/>
      <c r="C35" s="1"/>
      <c r="D35" s="1"/>
      <c r="E35" s="1"/>
      <c r="F35" s="1"/>
      <c r="G35" s="1"/>
      <c r="H35" s="1"/>
      <c r="I35" s="1"/>
      <c r="J35" s="40"/>
    </row>
    <row r="36" spans="2:10" ht="12.75">
      <c r="B36" s="41"/>
      <c r="C36" s="1"/>
      <c r="D36" s="1"/>
      <c r="E36" s="1"/>
      <c r="F36" s="1"/>
      <c r="G36" s="1"/>
      <c r="H36" s="1"/>
      <c r="I36" s="1"/>
      <c r="J36" s="40"/>
    </row>
    <row r="37" spans="2:10" ht="12.75">
      <c r="B37" s="41"/>
      <c r="C37" s="1"/>
      <c r="D37" s="1"/>
      <c r="E37" s="1"/>
      <c r="F37" s="1"/>
      <c r="G37" s="1"/>
      <c r="H37" s="1"/>
      <c r="I37" s="1"/>
      <c r="J37" s="40"/>
    </row>
    <row r="38" spans="2:10" ht="12.75">
      <c r="B38" s="41"/>
      <c r="C38" s="1"/>
      <c r="D38" s="1"/>
      <c r="E38" s="1"/>
      <c r="F38" s="1"/>
      <c r="G38" s="1"/>
      <c r="H38" s="1"/>
      <c r="I38" s="1"/>
      <c r="J38" s="40"/>
    </row>
    <row r="39" spans="2:10" ht="12.75">
      <c r="B39" s="41"/>
      <c r="C39" s="1"/>
      <c r="D39" s="1"/>
      <c r="E39" s="1"/>
      <c r="F39" s="1"/>
      <c r="G39" s="1"/>
      <c r="H39" s="1"/>
      <c r="I39" s="1"/>
      <c r="J39" s="40"/>
    </row>
    <row r="40" spans="2:10" ht="12.75">
      <c r="B40" s="41"/>
      <c r="C40" s="1"/>
      <c r="D40" s="1"/>
      <c r="E40" s="1"/>
      <c r="F40" s="1"/>
      <c r="G40" s="1"/>
      <c r="H40" s="1"/>
      <c r="I40" s="1"/>
      <c r="J40" s="40"/>
    </row>
    <row r="41" spans="2:10" ht="12.75">
      <c r="B41" s="41"/>
      <c r="C41" s="1"/>
      <c r="D41" s="1"/>
      <c r="E41" s="1"/>
      <c r="F41" s="1"/>
      <c r="G41" s="1"/>
      <c r="H41" s="1"/>
      <c r="I41" s="1"/>
      <c r="J41" s="40"/>
    </row>
    <row r="42" spans="2:10" ht="12.75">
      <c r="B42" s="41"/>
      <c r="C42" s="1"/>
      <c r="D42" s="1"/>
      <c r="E42" s="1"/>
      <c r="F42" s="1"/>
      <c r="G42" s="1"/>
      <c r="H42" s="1"/>
      <c r="I42" s="1"/>
      <c r="J42" s="40"/>
    </row>
    <row r="43" spans="2:10" ht="12.75">
      <c r="B43" s="41"/>
      <c r="C43" s="1"/>
      <c r="D43" s="1"/>
      <c r="E43" s="1"/>
      <c r="F43" s="1"/>
      <c r="G43" s="1"/>
      <c r="H43" s="1"/>
      <c r="I43" s="1"/>
      <c r="J43" s="40"/>
    </row>
    <row r="44" spans="2:10" ht="13.5" thickBot="1">
      <c r="B44" s="304"/>
      <c r="C44" s="305"/>
      <c r="D44" s="305"/>
      <c r="E44" s="305"/>
      <c r="F44" s="305"/>
      <c r="G44" s="305"/>
      <c r="H44" s="305"/>
      <c r="I44" s="305"/>
      <c r="J44" s="306"/>
    </row>
  </sheetData>
  <mergeCells count="6">
    <mergeCell ref="E3:F3"/>
    <mergeCell ref="E8:I8"/>
    <mergeCell ref="E9:I9"/>
    <mergeCell ref="E5:I5"/>
    <mergeCell ref="E6:I6"/>
    <mergeCell ref="E7:I7"/>
  </mergeCells>
  <printOptions/>
  <pageMargins left="0.75" right="0.75" top="1" bottom="1" header="0.5" footer="0.5"/>
  <pageSetup fitToHeight="1" fitToWidth="1" horizontalDpi="600" verticalDpi="600" orientation="portrait" paperSize="9" scale="92" r:id="rId2"/>
  <headerFooter alignWithMargins="0">
    <oddHeader>&amp;C&amp;"Arial,Bold"&amp;18Logging Time Summary
</oddHeader>
    <oddFooter>&amp;CPage &amp;P</oddFooter>
  </headerFooter>
  <drawing r:id="rId1"/>
</worksheet>
</file>

<file path=xl/worksheets/sheet13.xml><?xml version="1.0" encoding="utf-8"?>
<worksheet xmlns="http://schemas.openxmlformats.org/spreadsheetml/2006/main" xmlns:r="http://schemas.openxmlformats.org/officeDocument/2006/relationships">
  <sheetPr codeName="Sheet12">
    <pageSetUpPr fitToPage="1"/>
  </sheetPr>
  <dimension ref="B2:J63"/>
  <sheetViews>
    <sheetView showGridLines="0" showZeros="0" zoomScale="75" zoomScaleNormal="75" zoomScaleSheetLayoutView="75" workbookViewId="0" topLeftCell="A18">
      <selection activeCell="F26" sqref="F26"/>
    </sheetView>
  </sheetViews>
  <sheetFormatPr defaultColWidth="9.140625" defaultRowHeight="12.75"/>
  <cols>
    <col min="1" max="1" width="1.7109375" style="0" customWidth="1"/>
    <col min="2" max="2" width="1.421875" style="0" customWidth="1"/>
    <col min="3" max="3" width="22.7109375" style="0" customWidth="1"/>
    <col min="4" max="4" width="20.7109375" style="0" customWidth="1"/>
    <col min="5" max="5" width="9.57421875" style="0" customWidth="1"/>
    <col min="6" max="6" width="12.140625" style="0" customWidth="1"/>
    <col min="7" max="7" width="8.140625" style="0" customWidth="1"/>
    <col min="8" max="8" width="18.28125" style="0" customWidth="1"/>
    <col min="9" max="9" width="10.421875" style="0" customWidth="1"/>
    <col min="10" max="10" width="2.421875" style="0" customWidth="1"/>
    <col min="11" max="11" width="2.28125" style="0" customWidth="1"/>
  </cols>
  <sheetData>
    <row r="1" ht="6.75" customHeight="1" thickBot="1"/>
    <row r="2" spans="2:10" ht="20.25">
      <c r="B2" s="308"/>
      <c r="C2" s="347" t="s">
        <v>2</v>
      </c>
      <c r="D2" s="45"/>
      <c r="E2" s="45"/>
      <c r="F2" s="46"/>
      <c r="G2" s="45"/>
      <c r="H2" s="45"/>
      <c r="I2" s="45"/>
      <c r="J2" s="310"/>
    </row>
    <row r="3" spans="2:10" ht="14.25">
      <c r="B3" s="41"/>
      <c r="C3" s="8"/>
      <c r="D3" s="8"/>
      <c r="E3" s="8"/>
      <c r="F3" s="8"/>
      <c r="G3" s="8"/>
      <c r="H3" s="8"/>
      <c r="I3" s="8"/>
      <c r="J3" s="40"/>
    </row>
    <row r="4" spans="2:10" ht="15" thickBot="1">
      <c r="B4" s="41"/>
      <c r="C4" s="8"/>
      <c r="D4" s="9"/>
      <c r="E4" s="9"/>
      <c r="F4" s="9"/>
      <c r="G4" s="10"/>
      <c r="H4" s="10"/>
      <c r="I4" s="346"/>
      <c r="J4" s="40"/>
    </row>
    <row r="5" spans="2:10" ht="14.25">
      <c r="B5" s="41"/>
      <c r="C5" s="14" t="s">
        <v>211</v>
      </c>
      <c r="D5" s="336" t="str">
        <f>QC!D5</f>
        <v>THYLACINE-1</v>
      </c>
      <c r="E5" s="8"/>
      <c r="F5" s="1"/>
      <c r="G5" s="14" t="s">
        <v>213</v>
      </c>
      <c r="H5" s="333">
        <f>QC!G18</f>
        <v>8.5</v>
      </c>
      <c r="I5" s="28" t="s">
        <v>115</v>
      </c>
      <c r="J5" s="40"/>
    </row>
    <row r="6" spans="2:10" ht="14.25">
      <c r="B6" s="41"/>
      <c r="C6" s="14" t="s">
        <v>128</v>
      </c>
      <c r="D6" s="337">
        <f>QC!L5</f>
        <v>37030</v>
      </c>
      <c r="E6" s="11"/>
      <c r="F6" s="1"/>
      <c r="G6" s="14" t="s">
        <v>214</v>
      </c>
      <c r="H6" s="334">
        <f>QC!D31</f>
        <v>2710</v>
      </c>
      <c r="I6" s="62" t="s">
        <v>3</v>
      </c>
      <c r="J6" s="40"/>
    </row>
    <row r="7" spans="2:10" ht="15" thickBot="1">
      <c r="B7" s="41"/>
      <c r="C7" s="14" t="s">
        <v>212</v>
      </c>
      <c r="D7" s="335" t="str">
        <f>QC!D13</f>
        <v>Ocean Bounty</v>
      </c>
      <c r="E7" s="8"/>
      <c r="F7" s="1"/>
      <c r="G7" s="14" t="s">
        <v>215</v>
      </c>
      <c r="H7" s="335">
        <f>QC!E31</f>
        <v>0</v>
      </c>
      <c r="I7" s="62" t="s">
        <v>3</v>
      </c>
      <c r="J7" s="40"/>
    </row>
    <row r="8" spans="2:10" ht="14.25">
      <c r="B8" s="41"/>
      <c r="C8" s="8"/>
      <c r="D8" s="13"/>
      <c r="E8" s="13"/>
      <c r="F8" s="13"/>
      <c r="G8" s="14"/>
      <c r="H8" s="8"/>
      <c r="I8" s="8"/>
      <c r="J8" s="40"/>
    </row>
    <row r="9" spans="2:10" ht="14.25">
      <c r="B9" s="41"/>
      <c r="C9" s="8"/>
      <c r="D9" s="1"/>
      <c r="E9" s="1"/>
      <c r="F9" s="15" t="s">
        <v>79</v>
      </c>
      <c r="G9" s="8"/>
      <c r="H9" s="8"/>
      <c r="I9" s="8"/>
      <c r="J9" s="40"/>
    </row>
    <row r="10" spans="2:10" ht="15" thickBot="1">
      <c r="B10" s="41"/>
      <c r="C10" s="8"/>
      <c r="D10" s="1"/>
      <c r="E10" s="1"/>
      <c r="F10" s="15" t="s">
        <v>80</v>
      </c>
      <c r="G10" s="8"/>
      <c r="H10" s="8" t="s">
        <v>218</v>
      </c>
      <c r="I10" s="8"/>
      <c r="J10" s="40"/>
    </row>
    <row r="11" spans="2:10" ht="14.25" customHeight="1">
      <c r="B11" s="41"/>
      <c r="C11" s="8"/>
      <c r="D11" s="1"/>
      <c r="E11" s="16" t="s">
        <v>61</v>
      </c>
      <c r="F11" s="338" t="e">
        <f>#REF!</f>
        <v>#REF!</v>
      </c>
      <c r="G11" s="62" t="s">
        <v>3</v>
      </c>
      <c r="H11" s="341" t="str">
        <f>QC!D42</f>
        <v>See Thylacine-1_Log QCDiary_Suite2(A)</v>
      </c>
      <c r="I11" s="8"/>
      <c r="J11" s="40"/>
    </row>
    <row r="12" spans="2:10" ht="15">
      <c r="B12" s="41"/>
      <c r="C12" s="14"/>
      <c r="D12" s="1"/>
      <c r="E12" s="16" t="s">
        <v>4</v>
      </c>
      <c r="F12" s="339" t="e">
        <f>#REF!</f>
        <v>#REF!</v>
      </c>
      <c r="G12" s="62" t="s">
        <v>3</v>
      </c>
      <c r="H12" s="342" t="str">
        <f>QC!D43</f>
        <v>See Thylacine-1_Log QCDiary_Suite2(A)</v>
      </c>
      <c r="I12" s="8"/>
      <c r="J12" s="40"/>
    </row>
    <row r="13" spans="2:10" ht="15">
      <c r="B13" s="41"/>
      <c r="C13" s="14"/>
      <c r="D13" s="1"/>
      <c r="E13" s="16" t="s">
        <v>5</v>
      </c>
      <c r="F13" s="339">
        <f>Diary3!$G$24</f>
        <v>2389</v>
      </c>
      <c r="G13" s="62" t="s">
        <v>3</v>
      </c>
      <c r="H13" s="342" t="str">
        <f>QC!D44</f>
        <v>MSCT - GR</v>
      </c>
      <c r="I13" s="8"/>
      <c r="J13" s="40"/>
    </row>
    <row r="14" spans="2:10" ht="15">
      <c r="B14" s="41"/>
      <c r="C14" s="14"/>
      <c r="D14" s="1"/>
      <c r="E14" s="16" t="s">
        <v>6</v>
      </c>
      <c r="F14" s="339">
        <f>Diary4!$G$24</f>
        <v>2536</v>
      </c>
      <c r="G14" s="62" t="s">
        <v>3</v>
      </c>
      <c r="H14" s="342" t="str">
        <f>QC!D45</f>
        <v>FMI-GR</v>
      </c>
      <c r="I14" s="8"/>
      <c r="J14" s="40"/>
    </row>
    <row r="15" spans="2:10" ht="15">
      <c r="B15" s="41"/>
      <c r="C15" s="14"/>
      <c r="D15" s="1"/>
      <c r="E15" s="16" t="s">
        <v>7</v>
      </c>
      <c r="F15" s="339">
        <f>Diary5!$G$24</f>
        <v>2685</v>
      </c>
      <c r="G15" s="62" t="s">
        <v>3</v>
      </c>
      <c r="H15" s="342" t="str">
        <f>QC!D46</f>
        <v>CSAT(2) - GR</v>
      </c>
      <c r="I15" s="8"/>
      <c r="J15" s="40"/>
    </row>
    <row r="16" spans="2:10" ht="15">
      <c r="B16" s="41"/>
      <c r="C16" s="14"/>
      <c r="D16" s="1"/>
      <c r="E16" s="16" t="s">
        <v>57</v>
      </c>
      <c r="F16" s="339">
        <f>Diary6!$G$24</f>
        <v>0</v>
      </c>
      <c r="G16" s="62" t="s">
        <v>3</v>
      </c>
      <c r="H16" s="342" t="str">
        <f>QC!D47</f>
        <v>CSTD-CSTD-PGGTD</v>
      </c>
      <c r="I16" s="8"/>
      <c r="J16" s="40"/>
    </row>
    <row r="17" spans="2:10" ht="15">
      <c r="B17" s="41"/>
      <c r="C17" s="14"/>
      <c r="D17" s="1"/>
      <c r="E17" s="16" t="s">
        <v>72</v>
      </c>
      <c r="F17" s="339">
        <f>Diary7!$G$24</f>
        <v>0</v>
      </c>
      <c r="G17" s="62" t="s">
        <v>3</v>
      </c>
      <c r="H17" s="342">
        <f>QC!D48</f>
      </c>
      <c r="I17" s="8"/>
      <c r="J17" s="40"/>
    </row>
    <row r="18" spans="2:10" ht="15">
      <c r="B18" s="41"/>
      <c r="C18" s="14"/>
      <c r="D18" s="1"/>
      <c r="E18" s="16" t="s">
        <v>73</v>
      </c>
      <c r="F18" s="339">
        <f>Diary8!$G$24</f>
        <v>0</v>
      </c>
      <c r="G18" s="62" t="s">
        <v>3</v>
      </c>
      <c r="H18" s="342">
        <f>QC!D49</f>
      </c>
      <c r="I18" s="8"/>
      <c r="J18" s="40"/>
    </row>
    <row r="19" spans="2:10" ht="15">
      <c r="B19" s="41"/>
      <c r="C19" s="14"/>
      <c r="D19" s="1"/>
      <c r="E19" s="16" t="s">
        <v>216</v>
      </c>
      <c r="F19" s="339">
        <f>Diary9!$G$24</f>
        <v>0</v>
      </c>
      <c r="G19" s="62" t="s">
        <v>3</v>
      </c>
      <c r="H19" s="342">
        <f>QC!D50</f>
      </c>
      <c r="I19" s="8"/>
      <c r="J19" s="40"/>
    </row>
    <row r="20" spans="2:10" ht="15.75" thickBot="1">
      <c r="B20" s="41"/>
      <c r="C20" s="14"/>
      <c r="D20" s="1"/>
      <c r="E20" s="16" t="s">
        <v>217</v>
      </c>
      <c r="F20" s="340">
        <f>Diary10!$G$24</f>
        <v>0</v>
      </c>
      <c r="G20" s="62" t="s">
        <v>3</v>
      </c>
      <c r="H20" s="343">
        <f>QC!D51</f>
      </c>
      <c r="I20" s="8"/>
      <c r="J20" s="40"/>
    </row>
    <row r="21" spans="2:10" ht="15">
      <c r="B21" s="41"/>
      <c r="C21" s="14"/>
      <c r="D21" s="15"/>
      <c r="E21" s="15"/>
      <c r="F21" s="8"/>
      <c r="G21" s="23"/>
      <c r="H21" s="8"/>
      <c r="I21" s="8"/>
      <c r="J21" s="40"/>
    </row>
    <row r="22" spans="2:10" ht="16.5" thickBot="1">
      <c r="B22" s="41"/>
      <c r="C22" s="17"/>
      <c r="D22" s="17"/>
      <c r="E22" s="17"/>
      <c r="F22" s="17"/>
      <c r="G22" s="17"/>
      <c r="H22" s="17"/>
      <c r="I22" s="17"/>
      <c r="J22" s="40"/>
    </row>
    <row r="23" spans="2:10" ht="15.75">
      <c r="B23" s="41"/>
      <c r="C23" s="670" t="s">
        <v>8</v>
      </c>
      <c r="D23" s="671"/>
      <c r="E23" s="672"/>
      <c r="F23" s="672"/>
      <c r="G23" s="672"/>
      <c r="H23" s="671"/>
      <c r="I23" s="673"/>
      <c r="J23" s="40"/>
    </row>
    <row r="24" spans="2:10" ht="15" customHeight="1">
      <c r="B24" s="41"/>
      <c r="C24" s="668" t="s">
        <v>9</v>
      </c>
      <c r="D24" s="674" t="s">
        <v>10</v>
      </c>
      <c r="E24" s="18" t="s">
        <v>53</v>
      </c>
      <c r="F24" s="18" t="s">
        <v>11</v>
      </c>
      <c r="G24" s="18" t="s">
        <v>12</v>
      </c>
      <c r="H24" s="666" t="s">
        <v>13</v>
      </c>
      <c r="I24" s="49" t="s">
        <v>14</v>
      </c>
      <c r="J24" s="40"/>
    </row>
    <row r="25" spans="2:10" ht="15" thickBot="1">
      <c r="B25" s="41"/>
      <c r="C25" s="669"/>
      <c r="D25" s="675"/>
      <c r="E25" s="357" t="s">
        <v>3</v>
      </c>
      <c r="F25" s="357" t="s">
        <v>221</v>
      </c>
      <c r="G25" s="357" t="s">
        <v>221</v>
      </c>
      <c r="H25" s="667"/>
      <c r="I25" s="358" t="s">
        <v>59</v>
      </c>
      <c r="J25" s="40"/>
    </row>
    <row r="26" spans="2:10" ht="15">
      <c r="B26" s="41"/>
      <c r="C26" s="353" t="s">
        <v>15</v>
      </c>
      <c r="D26" s="354">
        <f>QC!H10</f>
        <v>37029.8125</v>
      </c>
      <c r="E26" s="355"/>
      <c r="F26" s="19"/>
      <c r="G26" s="19"/>
      <c r="H26" s="356"/>
      <c r="I26" s="50"/>
      <c r="J26" s="40"/>
    </row>
    <row r="27" spans="2:10" ht="15">
      <c r="B27" s="41"/>
      <c r="C27" s="344" t="s">
        <v>16</v>
      </c>
      <c r="D27" s="55">
        <f>QC!H11</f>
        <v>37033.930555555555</v>
      </c>
      <c r="E27" s="27"/>
      <c r="F27" s="20"/>
      <c r="G27" s="20"/>
      <c r="H27" s="21"/>
      <c r="I27" s="51"/>
      <c r="J27" s="40"/>
    </row>
    <row r="28" spans="2:10" ht="15">
      <c r="B28" s="41"/>
      <c r="C28" s="344" t="s">
        <v>17</v>
      </c>
      <c r="D28" s="55">
        <f>QC!H12</f>
        <v>37033.98263888889</v>
      </c>
      <c r="E28" s="30"/>
      <c r="F28" s="20"/>
      <c r="G28" s="26"/>
      <c r="H28" s="21"/>
      <c r="I28" s="51"/>
      <c r="J28" s="40"/>
    </row>
    <row r="29" spans="2:10" ht="15">
      <c r="B29" s="41"/>
      <c r="C29" s="344" t="s">
        <v>263</v>
      </c>
      <c r="D29" s="507">
        <f>QC!H13</f>
        <v>0.05208333333575865</v>
      </c>
      <c r="E29" s="30"/>
      <c r="F29" s="20"/>
      <c r="G29" s="26"/>
      <c r="H29" s="21"/>
      <c r="I29" s="51"/>
      <c r="J29" s="40"/>
    </row>
    <row r="30" spans="2:10" ht="15">
      <c r="B30" s="41"/>
      <c r="C30" s="344" t="s">
        <v>18</v>
      </c>
      <c r="D30" s="56">
        <f>QC!F42</f>
        <v>0</v>
      </c>
      <c r="E30" s="58" t="e">
        <f>F11</f>
        <v>#REF!</v>
      </c>
      <c r="F30" s="361">
        <f>D30-$D$28</f>
        <v>-37033.98263888889</v>
      </c>
      <c r="G30" s="59">
        <f>QC!$H$13</f>
        <v>0.05208333333575865</v>
      </c>
      <c r="H30" s="359">
        <f>IF(F30="","",(F30/(F30+G30)))</f>
        <v>1.0000014063679592</v>
      </c>
      <c r="I30" s="57">
        <f>QC!$K42</f>
        <v>0</v>
      </c>
      <c r="J30" s="40"/>
    </row>
    <row r="31" spans="2:10" ht="15">
      <c r="B31" s="41"/>
      <c r="C31" s="344" t="s">
        <v>19</v>
      </c>
      <c r="D31" s="56">
        <f>QC!F43</f>
        <v>0</v>
      </c>
      <c r="E31" s="58" t="e">
        <f aca="true" t="shared" si="0" ref="E31:E39">F12</f>
        <v>#REF!</v>
      </c>
      <c r="F31" s="361">
        <f aca="true" t="shared" si="1" ref="F31:F39">D31-$D$28</f>
        <v>-37033.98263888889</v>
      </c>
      <c r="G31" s="59">
        <f>QC!$H$13</f>
        <v>0.05208333333575865</v>
      </c>
      <c r="H31" s="359">
        <f aca="true" t="shared" si="2" ref="H31:H39">IF(F31="","",(F31/(F31+G31)))</f>
        <v>1.0000014063679592</v>
      </c>
      <c r="I31" s="57">
        <f>QC!$K43</f>
        <v>0</v>
      </c>
      <c r="J31" s="40"/>
    </row>
    <row r="32" spans="2:10" ht="15">
      <c r="B32" s="41"/>
      <c r="C32" s="344" t="s">
        <v>54</v>
      </c>
      <c r="D32" s="56" t="e">
        <f>QC!F44</f>
        <v>#N/A</v>
      </c>
      <c r="E32" s="58">
        <f t="shared" si="0"/>
        <v>2389</v>
      </c>
      <c r="F32" s="361" t="e">
        <f t="shared" si="1"/>
        <v>#N/A</v>
      </c>
      <c r="G32" s="59">
        <f>QC!$H$14</f>
        <v>0.05208333333575865</v>
      </c>
      <c r="H32" s="359" t="e">
        <f t="shared" si="2"/>
        <v>#N/A</v>
      </c>
      <c r="I32" s="57">
        <f>QC!$K44</f>
        <v>97.8</v>
      </c>
      <c r="J32" s="40"/>
    </row>
    <row r="33" spans="2:10" ht="15">
      <c r="B33" s="41"/>
      <c r="C33" s="344" t="s">
        <v>20</v>
      </c>
      <c r="D33" s="56" t="e">
        <f>QC!F45</f>
        <v>#N/A</v>
      </c>
      <c r="E33" s="58">
        <f t="shared" si="0"/>
        <v>2536</v>
      </c>
      <c r="F33" s="361" t="e">
        <f t="shared" si="1"/>
        <v>#N/A</v>
      </c>
      <c r="G33" s="59">
        <f>QC!$H$14</f>
        <v>0.05208333333575865</v>
      </c>
      <c r="H33" s="359" t="e">
        <f t="shared" si="2"/>
        <v>#N/A</v>
      </c>
      <c r="I33" s="57">
        <f>QC!$K45</f>
        <v>105.56</v>
      </c>
      <c r="J33" s="40"/>
    </row>
    <row r="34" spans="2:10" ht="15">
      <c r="B34" s="41"/>
      <c r="C34" s="344" t="s">
        <v>21</v>
      </c>
      <c r="D34" s="56">
        <f>QC!F46</f>
        <v>37035.125</v>
      </c>
      <c r="E34" s="58">
        <f t="shared" si="0"/>
        <v>2685</v>
      </c>
      <c r="F34" s="361">
        <f t="shared" si="1"/>
        <v>1.1423611111094942</v>
      </c>
      <c r="G34" s="59">
        <f>QC!$H$14</f>
        <v>0.05208333333575865</v>
      </c>
      <c r="H34" s="359">
        <f t="shared" si="2"/>
        <v>0.9563953488352083</v>
      </c>
      <c r="I34" s="57">
        <f>QC!$K46</f>
        <v>113.9</v>
      </c>
      <c r="J34" s="40"/>
    </row>
    <row r="35" spans="2:10" ht="15">
      <c r="B35" s="41"/>
      <c r="C35" s="345" t="s">
        <v>22</v>
      </c>
      <c r="D35" s="56">
        <f>QC!F47</f>
        <v>37035.62152777778</v>
      </c>
      <c r="E35" s="58">
        <f t="shared" si="0"/>
        <v>0</v>
      </c>
      <c r="F35" s="361">
        <f t="shared" si="1"/>
        <v>1.6388888888905058</v>
      </c>
      <c r="G35" s="59">
        <f>QC!$H$14</f>
        <v>0.05208333333575865</v>
      </c>
      <c r="H35" s="359">
        <f t="shared" si="2"/>
        <v>0.9691991786434032</v>
      </c>
      <c r="I35" s="57" t="str">
        <f>QC!$K47</f>
        <v>N/A</v>
      </c>
      <c r="J35" s="40"/>
    </row>
    <row r="36" spans="2:10" ht="15">
      <c r="B36" s="41"/>
      <c r="C36" s="344" t="s">
        <v>23</v>
      </c>
      <c r="D36" s="56" t="e">
        <f>QC!F48</f>
        <v>#N/A</v>
      </c>
      <c r="E36" s="58">
        <f t="shared" si="0"/>
        <v>0</v>
      </c>
      <c r="F36" s="361" t="e">
        <f t="shared" si="1"/>
        <v>#N/A</v>
      </c>
      <c r="G36" s="59">
        <f>QC!$H$14</f>
        <v>0.05208333333575865</v>
      </c>
      <c r="H36" s="359" t="e">
        <f t="shared" si="2"/>
        <v>#N/A</v>
      </c>
      <c r="I36" s="57">
        <f>QC!$K48</f>
        <v>0</v>
      </c>
      <c r="J36" s="40"/>
    </row>
    <row r="37" spans="2:10" ht="15">
      <c r="B37" s="41"/>
      <c r="C37" s="344" t="s">
        <v>55</v>
      </c>
      <c r="D37" s="56" t="e">
        <f>QC!F49</f>
        <v>#N/A</v>
      </c>
      <c r="E37" s="58">
        <f t="shared" si="0"/>
        <v>0</v>
      </c>
      <c r="F37" s="361" t="e">
        <f t="shared" si="1"/>
        <v>#N/A</v>
      </c>
      <c r="G37" s="59">
        <f>QC!$H$14</f>
        <v>0.05208333333575865</v>
      </c>
      <c r="H37" s="359" t="e">
        <f t="shared" si="2"/>
        <v>#N/A</v>
      </c>
      <c r="I37" s="57">
        <f>QC!$K49</f>
        <v>0</v>
      </c>
      <c r="J37" s="40"/>
    </row>
    <row r="38" spans="2:10" ht="15">
      <c r="B38" s="41"/>
      <c r="C38" s="344" t="s">
        <v>219</v>
      </c>
      <c r="D38" s="56" t="e">
        <f>QC!F50</f>
        <v>#N/A</v>
      </c>
      <c r="E38" s="58">
        <f t="shared" si="0"/>
        <v>0</v>
      </c>
      <c r="F38" s="361" t="e">
        <f t="shared" si="1"/>
        <v>#N/A</v>
      </c>
      <c r="G38" s="59">
        <f>QC!$H$14</f>
        <v>0.05208333333575865</v>
      </c>
      <c r="H38" s="359" t="e">
        <f t="shared" si="2"/>
        <v>#N/A</v>
      </c>
      <c r="I38" s="57">
        <f>QC!$K50</f>
        <v>0</v>
      </c>
      <c r="J38" s="40"/>
    </row>
    <row r="39" spans="2:10" ht="15.75" thickBot="1">
      <c r="B39" s="41"/>
      <c r="C39" s="348" t="s">
        <v>220</v>
      </c>
      <c r="D39" s="349" t="e">
        <f>QC!F51</f>
        <v>#N/A</v>
      </c>
      <c r="E39" s="350">
        <f t="shared" si="0"/>
        <v>0</v>
      </c>
      <c r="F39" s="362" t="e">
        <f t="shared" si="1"/>
        <v>#N/A</v>
      </c>
      <c r="G39" s="351">
        <f>QC!$H$14</f>
        <v>0.05208333333575865</v>
      </c>
      <c r="H39" s="360" t="e">
        <f t="shared" si="2"/>
        <v>#N/A</v>
      </c>
      <c r="I39" s="352">
        <f>QC!$K51</f>
        <v>0</v>
      </c>
      <c r="J39" s="40"/>
    </row>
    <row r="40" spans="2:10" ht="14.25">
      <c r="B40" s="41"/>
      <c r="C40" s="8"/>
      <c r="D40" s="36"/>
      <c r="E40" s="35"/>
      <c r="F40" s="38"/>
      <c r="G40" s="29"/>
      <c r="H40" s="39"/>
      <c r="I40" s="15"/>
      <c r="J40" s="40"/>
    </row>
    <row r="41" spans="2:10" ht="14.25">
      <c r="B41" s="41"/>
      <c r="C41" s="8" t="s">
        <v>222</v>
      </c>
      <c r="D41" s="34"/>
      <c r="E41" s="37"/>
      <c r="F41" s="8"/>
      <c r="G41" s="8"/>
      <c r="H41" s="8"/>
      <c r="I41" s="8"/>
      <c r="J41" s="40"/>
    </row>
    <row r="42" spans="2:10" ht="14.25">
      <c r="B42" s="41"/>
      <c r="C42" s="8"/>
      <c r="D42" s="34"/>
      <c r="E42" s="37"/>
      <c r="F42" s="8"/>
      <c r="G42" s="8"/>
      <c r="H42" s="8"/>
      <c r="I42" s="8"/>
      <c r="J42" s="40"/>
    </row>
    <row r="43" spans="2:10" ht="14.25">
      <c r="B43" s="41"/>
      <c r="C43" s="8" t="s">
        <v>56</v>
      </c>
      <c r="D43" s="34"/>
      <c r="E43" s="37"/>
      <c r="F43" s="8"/>
      <c r="G43" s="8"/>
      <c r="H43" s="8"/>
      <c r="I43" s="8"/>
      <c r="J43" s="40"/>
    </row>
    <row r="44" spans="2:10" ht="15" thickBot="1">
      <c r="B44" s="41"/>
      <c r="C44" s="8"/>
      <c r="D44" s="34"/>
      <c r="E44" s="37"/>
      <c r="F44" s="8"/>
      <c r="G44" s="8"/>
      <c r="H44" s="8"/>
      <c r="I44" s="8"/>
      <c r="J44" s="40"/>
    </row>
    <row r="45" spans="2:10" ht="15" thickBot="1">
      <c r="B45" s="41"/>
      <c r="C45" s="52"/>
      <c r="D45" s="8" t="s">
        <v>24</v>
      </c>
      <c r="E45" s="86"/>
      <c r="F45" s="8" t="s">
        <v>60</v>
      </c>
      <c r="G45" s="8"/>
      <c r="H45" s="8"/>
      <c r="I45" s="8"/>
      <c r="J45" s="40"/>
    </row>
    <row r="46" spans="2:10" ht="14.25">
      <c r="B46" s="41"/>
      <c r="C46" s="8"/>
      <c r="D46" s="8"/>
      <c r="E46" s="8"/>
      <c r="F46" s="8"/>
      <c r="G46" s="8"/>
      <c r="H46" s="8"/>
      <c r="I46" s="8"/>
      <c r="J46" s="40"/>
    </row>
    <row r="47" spans="2:10" ht="14.25">
      <c r="B47" s="41"/>
      <c r="C47" s="8"/>
      <c r="D47" s="8"/>
      <c r="E47" s="8"/>
      <c r="F47" s="8"/>
      <c r="G47" s="8"/>
      <c r="H47" s="8"/>
      <c r="I47" s="8"/>
      <c r="J47" s="40"/>
    </row>
    <row r="48" spans="2:10" ht="14.25">
      <c r="B48" s="41"/>
      <c r="C48" s="8"/>
      <c r="G48" s="1"/>
      <c r="H48" s="1"/>
      <c r="I48" s="8"/>
      <c r="J48" s="40"/>
    </row>
    <row r="49" spans="2:10" ht="14.25">
      <c r="B49" s="41"/>
      <c r="C49" s="8"/>
      <c r="D49" s="8"/>
      <c r="E49" s="8"/>
      <c r="F49" s="8"/>
      <c r="G49" s="8"/>
      <c r="H49" s="8"/>
      <c r="I49" s="8"/>
      <c r="J49" s="40"/>
    </row>
    <row r="50" spans="2:10" ht="14.25">
      <c r="B50" s="41"/>
      <c r="C50" s="8"/>
      <c r="D50" s="8"/>
      <c r="E50" s="8"/>
      <c r="F50" s="8"/>
      <c r="G50" s="8"/>
      <c r="H50" s="8"/>
      <c r="I50" s="8"/>
      <c r="J50" s="40"/>
    </row>
    <row r="51" spans="2:10" ht="12.75">
      <c r="B51" s="41"/>
      <c r="C51" s="1"/>
      <c r="D51" s="1"/>
      <c r="E51" s="1"/>
      <c r="F51" s="1"/>
      <c r="G51" s="1"/>
      <c r="H51" s="1"/>
      <c r="I51" s="1"/>
      <c r="J51" s="40"/>
    </row>
    <row r="52" spans="2:10" ht="12.75">
      <c r="B52" s="41"/>
      <c r="C52" s="1"/>
      <c r="D52" s="1"/>
      <c r="E52" s="1"/>
      <c r="F52" s="1"/>
      <c r="G52" s="1"/>
      <c r="H52" s="1"/>
      <c r="I52" s="1"/>
      <c r="J52" s="40"/>
    </row>
    <row r="53" spans="2:10" ht="12.75">
      <c r="B53" s="41"/>
      <c r="C53" s="1"/>
      <c r="D53" s="1"/>
      <c r="E53" s="1"/>
      <c r="F53" s="1"/>
      <c r="G53" s="1"/>
      <c r="H53" s="1"/>
      <c r="I53" s="1"/>
      <c r="J53" s="40"/>
    </row>
    <row r="54" spans="2:10" ht="12.75">
      <c r="B54" s="41"/>
      <c r="C54" s="1"/>
      <c r="D54" s="1"/>
      <c r="E54" s="1"/>
      <c r="F54" s="1"/>
      <c r="G54" s="1"/>
      <c r="H54" s="1"/>
      <c r="I54" s="1"/>
      <c r="J54" s="40"/>
    </row>
    <row r="55" spans="2:10" ht="12.75">
      <c r="B55" s="41"/>
      <c r="C55" s="1"/>
      <c r="D55" s="1"/>
      <c r="E55" s="1"/>
      <c r="F55" s="1"/>
      <c r="G55" s="1"/>
      <c r="H55" s="1"/>
      <c r="I55" s="1"/>
      <c r="J55" s="40"/>
    </row>
    <row r="56" spans="2:10" ht="13.5" thickBot="1">
      <c r="B56" s="304"/>
      <c r="C56" s="1"/>
      <c r="D56" s="1"/>
      <c r="E56" s="1"/>
      <c r="F56" s="1"/>
      <c r="G56" s="1"/>
      <c r="H56" s="1"/>
      <c r="I56" s="1"/>
      <c r="J56" s="306"/>
    </row>
    <row r="57" spans="2:10" ht="12.75">
      <c r="B57" s="1"/>
      <c r="C57" s="309"/>
      <c r="D57" s="309"/>
      <c r="E57" s="309"/>
      <c r="F57" s="309"/>
      <c r="G57" s="309"/>
      <c r="H57" s="309"/>
      <c r="I57" s="309"/>
      <c r="J57" s="1"/>
    </row>
    <row r="58" spans="2:10" ht="12.75">
      <c r="B58" s="1"/>
      <c r="C58" s="1"/>
      <c r="D58" s="1"/>
      <c r="E58" s="1"/>
      <c r="F58" s="1"/>
      <c r="G58" s="1"/>
      <c r="H58" s="1"/>
      <c r="I58" s="1"/>
      <c r="J58" s="1"/>
    </row>
    <row r="59" spans="2:10" ht="12.75">
      <c r="B59" s="1"/>
      <c r="C59" s="1"/>
      <c r="D59" s="1"/>
      <c r="E59" s="1"/>
      <c r="F59" s="1"/>
      <c r="G59" s="1"/>
      <c r="H59" s="1"/>
      <c r="I59" s="1"/>
      <c r="J59" s="1"/>
    </row>
    <row r="60" spans="2:10" ht="12.75">
      <c r="B60" s="1"/>
      <c r="C60" s="1"/>
      <c r="D60" s="1"/>
      <c r="E60" s="1"/>
      <c r="F60" s="1"/>
      <c r="G60" s="1"/>
      <c r="H60" s="1"/>
      <c r="I60" s="1"/>
      <c r="J60" s="1"/>
    </row>
    <row r="61" spans="2:10" ht="12.75">
      <c r="B61" s="1"/>
      <c r="C61" s="1"/>
      <c r="D61" s="1"/>
      <c r="E61" s="1"/>
      <c r="F61" s="1"/>
      <c r="G61" s="1"/>
      <c r="H61" s="1"/>
      <c r="I61" s="1"/>
      <c r="J61" s="1"/>
    </row>
    <row r="62" spans="2:9" ht="12.75">
      <c r="B62" s="1"/>
      <c r="C62" s="1"/>
      <c r="D62" s="1"/>
      <c r="E62" s="1"/>
      <c r="F62" s="1"/>
      <c r="G62" s="1"/>
      <c r="H62" s="1"/>
      <c r="I62" s="1"/>
    </row>
    <row r="63" ht="12.75">
      <c r="B63" s="1"/>
    </row>
  </sheetData>
  <mergeCells count="4">
    <mergeCell ref="H24:H25"/>
    <mergeCell ref="C24:C25"/>
    <mergeCell ref="C23:I23"/>
    <mergeCell ref="D24:D25"/>
  </mergeCells>
  <dataValidations count="2">
    <dataValidation allowBlank="1" showInputMessage="1" showErrorMessage="1" promptTitle="t" prompt="t= circulating time&#10;" sqref="G24:G25"/>
    <dataValidation allowBlank="1" showInputMessage="1" showErrorMessage="1" prompt="delta t is the time between log on bottom and stopped circulation times." sqref="H24:H25"/>
  </dataValidations>
  <printOptions horizontalCentered="1"/>
  <pageMargins left="0.75" right="0.53" top="1" bottom="1" header="0.5" footer="0.5"/>
  <pageSetup fitToHeight="1" fitToWidth="1" horizontalDpi="600" verticalDpi="600" orientation="portrait" paperSize="9" scale="77" r:id="rId1"/>
</worksheet>
</file>

<file path=xl/worksheets/sheet14.xml><?xml version="1.0" encoding="utf-8"?>
<worksheet xmlns="http://schemas.openxmlformats.org/spreadsheetml/2006/main" xmlns:r="http://schemas.openxmlformats.org/officeDocument/2006/relationships">
  <sheetPr codeName="Sheet13"/>
  <dimension ref="A1:P4"/>
  <sheetViews>
    <sheetView zoomScale="60" zoomScaleNormal="60" workbookViewId="0" topLeftCell="A1">
      <selection activeCell="A1" sqref="A1"/>
    </sheetView>
  </sheetViews>
  <sheetFormatPr defaultColWidth="9.140625" defaultRowHeight="12.75"/>
  <sheetData>
    <row r="1" spans="1:16" ht="13.5" thickBot="1">
      <c r="A1" s="271"/>
      <c r="B1" s="271"/>
      <c r="C1" s="271"/>
      <c r="D1" s="271"/>
      <c r="E1" s="271"/>
      <c r="F1" s="271"/>
      <c r="G1" s="271"/>
      <c r="H1" s="271"/>
      <c r="I1" s="271"/>
      <c r="J1" s="271"/>
      <c r="K1" s="271"/>
      <c r="L1" s="271"/>
      <c r="M1" s="271"/>
      <c r="N1" s="271"/>
      <c r="O1" s="271"/>
      <c r="P1" s="271"/>
    </row>
    <row r="2" spans="1:16" ht="18" customHeight="1" thickBot="1">
      <c r="A2" s="271"/>
      <c r="B2" s="271"/>
      <c r="C2" s="271"/>
      <c r="D2" s="271"/>
      <c r="E2" s="271"/>
      <c r="F2" s="271"/>
      <c r="G2" s="676" t="str">
        <f>IF(QC!D5="","",QC!D5)</f>
        <v>THYLACINE-1</v>
      </c>
      <c r="H2" s="677"/>
      <c r="I2" s="678"/>
      <c r="J2" s="271"/>
      <c r="K2" s="271"/>
      <c r="L2" s="271"/>
      <c r="M2" s="271"/>
      <c r="N2" s="271"/>
      <c r="O2" s="271"/>
      <c r="P2" s="271"/>
    </row>
    <row r="3" spans="1:16" ht="21" customHeight="1">
      <c r="A3" s="271"/>
      <c r="B3" s="271"/>
      <c r="C3" s="271"/>
      <c r="D3" s="271"/>
      <c r="E3" s="271"/>
      <c r="F3" s="271"/>
      <c r="G3" s="271"/>
      <c r="H3" s="271"/>
      <c r="I3" s="271"/>
      <c r="J3" s="271"/>
      <c r="K3" s="271"/>
      <c r="L3" s="271"/>
      <c r="M3" s="271"/>
      <c r="N3" s="271"/>
      <c r="O3" s="271"/>
      <c r="P3" s="271"/>
    </row>
    <row r="4" spans="1:16" ht="12.75">
      <c r="A4" s="271"/>
      <c r="B4" s="271"/>
      <c r="C4" s="271"/>
      <c r="D4" s="271"/>
      <c r="E4" s="271"/>
      <c r="F4" s="271"/>
      <c r="G4" s="271"/>
      <c r="H4" s="271"/>
      <c r="I4" s="271"/>
      <c r="J4" s="271"/>
      <c r="K4" s="271"/>
      <c r="L4" s="271"/>
      <c r="M4" s="271"/>
      <c r="N4" s="271"/>
      <c r="O4" s="271"/>
      <c r="P4" s="271"/>
    </row>
  </sheetData>
  <mergeCells count="1">
    <mergeCell ref="G2:I2"/>
  </mergeCells>
  <printOptions gridLines="1"/>
  <pageMargins left="0.75" right="0.75" top="1" bottom="1" header="0.5" footer="0.5"/>
  <pageSetup horizontalDpi="600" verticalDpi="600" orientation="landscape" paperSize="9" scale="61" r:id="rId2"/>
  <headerFooter alignWithMargins="0">
    <oddHeader>&amp;C&amp;A</oddHeader>
    <oddFooter>&amp;CPage &amp;P</oddFooter>
  </headerFooter>
  <drawing r:id="rId1"/>
</worksheet>
</file>

<file path=xl/worksheets/sheet15.xml><?xml version="1.0" encoding="utf-8"?>
<worksheet xmlns="http://schemas.openxmlformats.org/spreadsheetml/2006/main" xmlns:r="http://schemas.openxmlformats.org/officeDocument/2006/relationships">
  <sheetPr codeName="Sheet14"/>
  <dimension ref="B2:I35"/>
  <sheetViews>
    <sheetView tabSelected="1" workbookViewId="0" topLeftCell="A1">
      <selection activeCell="D4" sqref="D4"/>
    </sheetView>
  </sheetViews>
  <sheetFormatPr defaultColWidth="9.140625" defaultRowHeight="12.75"/>
  <cols>
    <col min="1" max="1" width="0.9921875" style="0" customWidth="1"/>
    <col min="7" max="7" width="13.8515625" style="0" customWidth="1"/>
  </cols>
  <sheetData>
    <row r="1" ht="5.25" customHeight="1" thickBot="1"/>
    <row r="2" spans="2:8" ht="13.5" thickBot="1">
      <c r="B2" s="376">
        <v>101</v>
      </c>
      <c r="C2" s="278"/>
      <c r="D2" s="278"/>
      <c r="E2" s="278"/>
      <c r="F2" s="278"/>
      <c r="G2" s="278"/>
      <c r="H2" s="377"/>
    </row>
    <row r="3" spans="2:8" ht="12.75">
      <c r="B3" s="378"/>
      <c r="C3" s="363" t="s">
        <v>81</v>
      </c>
      <c r="D3" s="364" t="s">
        <v>82</v>
      </c>
      <c r="E3" s="280"/>
      <c r="F3" s="363" t="s">
        <v>82</v>
      </c>
      <c r="G3" s="364" t="s">
        <v>81</v>
      </c>
      <c r="H3" s="379"/>
    </row>
    <row r="4" spans="2:8" ht="13.5" thickBot="1">
      <c r="B4" s="378"/>
      <c r="C4" s="365">
        <v>237</v>
      </c>
      <c r="D4" s="366">
        <f>+(C4-32)*5/9</f>
        <v>113.88888888888889</v>
      </c>
      <c r="E4" s="380"/>
      <c r="F4" s="365"/>
      <c r="G4" s="366">
        <f>+F4*9/5+32</f>
        <v>32</v>
      </c>
      <c r="H4" s="379"/>
    </row>
    <row r="5" spans="2:8" ht="13.5" thickBot="1">
      <c r="B5" s="378"/>
      <c r="C5" s="381"/>
      <c r="D5" s="381"/>
      <c r="E5" s="381"/>
      <c r="F5" s="381"/>
      <c r="G5" s="381"/>
      <c r="H5" s="379"/>
    </row>
    <row r="6" spans="2:8" ht="12.75">
      <c r="B6" s="378"/>
      <c r="C6" s="368"/>
      <c r="D6" s="369" t="s">
        <v>80</v>
      </c>
      <c r="E6" s="369" t="s">
        <v>84</v>
      </c>
      <c r="F6" s="370" t="s">
        <v>86</v>
      </c>
      <c r="G6" s="381"/>
      <c r="H6" s="379"/>
    </row>
    <row r="7" spans="2:8" ht="12.75">
      <c r="B7" s="378"/>
      <c r="C7" s="371" t="s">
        <v>83</v>
      </c>
      <c r="D7" s="367" t="s">
        <v>82</v>
      </c>
      <c r="E7" s="367" t="s">
        <v>82</v>
      </c>
      <c r="F7" s="372" t="s">
        <v>85</v>
      </c>
      <c r="G7" s="381"/>
      <c r="H7" s="379"/>
    </row>
    <row r="8" spans="2:8" ht="13.5" thickBot="1">
      <c r="B8" s="378"/>
      <c r="C8" s="374">
        <v>0.091</v>
      </c>
      <c r="D8" s="375">
        <v>17.8</v>
      </c>
      <c r="E8" s="375">
        <v>77.8</v>
      </c>
      <c r="F8" s="373">
        <f>+C8*(D8+21.5)/(E8+21.5)</f>
        <v>0.03601510574018127</v>
      </c>
      <c r="G8" s="381"/>
      <c r="H8" s="379"/>
    </row>
    <row r="9" spans="2:8" ht="12.75">
      <c r="B9" s="378"/>
      <c r="C9" s="381"/>
      <c r="D9" s="381"/>
      <c r="E9" s="381"/>
      <c r="F9" s="381"/>
      <c r="G9" s="381"/>
      <c r="H9" s="379"/>
    </row>
    <row r="10" spans="2:8" ht="13.5" thickBot="1">
      <c r="B10" s="382"/>
      <c r="C10" s="383"/>
      <c r="D10" s="383"/>
      <c r="E10" s="383"/>
      <c r="F10" s="383"/>
      <c r="G10" s="383"/>
      <c r="H10" s="384"/>
    </row>
    <row r="11" spans="3:9" ht="12.75">
      <c r="C11" s="385"/>
      <c r="D11" s="385"/>
      <c r="E11" s="385"/>
      <c r="F11" s="385"/>
      <c r="G11" s="385"/>
      <c r="H11" s="386"/>
      <c r="I11" s="387"/>
    </row>
    <row r="12" spans="3:9" ht="12.75">
      <c r="C12" s="386"/>
      <c r="D12" s="386"/>
      <c r="E12" s="386"/>
      <c r="F12" s="386"/>
      <c r="G12" s="386"/>
      <c r="H12" s="386"/>
      <c r="I12" s="387"/>
    </row>
    <row r="15" ht="12.75">
      <c r="G15" s="60"/>
    </row>
    <row r="16" ht="12.75">
      <c r="G16" s="60"/>
    </row>
    <row r="17" ht="12.75">
      <c r="G17" s="60"/>
    </row>
    <row r="18" ht="12.75">
      <c r="G18" s="60"/>
    </row>
    <row r="19" ht="12.75">
      <c r="G19" s="60"/>
    </row>
    <row r="20" ht="12.75">
      <c r="G20" s="60"/>
    </row>
    <row r="21" ht="12.75">
      <c r="G21" s="60"/>
    </row>
    <row r="22" ht="12.75">
      <c r="G22" s="60"/>
    </row>
    <row r="23" ht="12.75">
      <c r="G23" s="61"/>
    </row>
    <row r="24" ht="12.75">
      <c r="G24" s="61"/>
    </row>
    <row r="25" ht="12.75">
      <c r="G25" s="61"/>
    </row>
    <row r="35" ht="12.75">
      <c r="G35" s="61"/>
    </row>
  </sheetData>
  <printOptions gridLines="1" horizontalCentered="1" verticalCentered="1"/>
  <pageMargins left="0.75" right="0.75" top="1" bottom="1" header="0.5" footer="0.5"/>
  <pageSetup horizontalDpi="600" verticalDpi="600" orientation="portrait"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sheetPr codeName="Sheet15"/>
  <dimension ref="B2:I11"/>
  <sheetViews>
    <sheetView workbookViewId="0" topLeftCell="A1">
      <selection activeCell="C21" sqref="C21"/>
    </sheetView>
  </sheetViews>
  <sheetFormatPr defaultColWidth="9.140625" defaultRowHeight="12.75"/>
  <sheetData>
    <row r="2" spans="2:9" ht="12.75">
      <c r="B2" t="s">
        <v>90</v>
      </c>
      <c r="C2" t="s">
        <v>137</v>
      </c>
      <c r="D2" t="s">
        <v>147</v>
      </c>
      <c r="E2" t="s">
        <v>167</v>
      </c>
      <c r="F2" t="s">
        <v>242</v>
      </c>
      <c r="G2" t="s">
        <v>229</v>
      </c>
      <c r="I2" t="s">
        <v>251</v>
      </c>
    </row>
    <row r="3" spans="2:9" ht="12.75">
      <c r="B3" t="s">
        <v>134</v>
      </c>
      <c r="C3" t="s">
        <v>74</v>
      </c>
      <c r="D3" t="s">
        <v>148</v>
      </c>
      <c r="E3" t="s">
        <v>168</v>
      </c>
      <c r="F3" t="s">
        <v>243</v>
      </c>
      <c r="G3" t="s">
        <v>230</v>
      </c>
      <c r="I3" t="s">
        <v>252</v>
      </c>
    </row>
    <row r="4" spans="3:9" ht="12.75">
      <c r="C4" t="s">
        <v>138</v>
      </c>
      <c r="D4" t="s">
        <v>149</v>
      </c>
      <c r="F4" s="295" t="s">
        <v>235</v>
      </c>
      <c r="I4" t="s">
        <v>253</v>
      </c>
    </row>
    <row r="5" spans="6:9" ht="12.75">
      <c r="F5" s="295" t="s">
        <v>236</v>
      </c>
      <c r="I5" t="s">
        <v>254</v>
      </c>
    </row>
    <row r="6" spans="6:9" ht="12.75">
      <c r="F6" s="295" t="s">
        <v>237</v>
      </c>
      <c r="I6" t="s">
        <v>255</v>
      </c>
    </row>
    <row r="7" ht="12.75">
      <c r="F7" s="295" t="s">
        <v>238</v>
      </c>
    </row>
    <row r="8" ht="12.75">
      <c r="F8" s="295" t="s">
        <v>239</v>
      </c>
    </row>
    <row r="9" ht="12.75">
      <c r="F9" s="295" t="s">
        <v>240</v>
      </c>
    </row>
    <row r="10" ht="12.75">
      <c r="F10" s="295" t="s">
        <v>241</v>
      </c>
    </row>
    <row r="11" ht="12.75">
      <c r="F11" s="514" t="s">
        <v>265</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2"/>
  <dimension ref="A1:P105"/>
  <sheetViews>
    <sheetView showGridLines="0" showZeros="0" zoomScale="80" zoomScaleNormal="80" zoomScaleSheetLayoutView="50" workbookViewId="0" topLeftCell="A34">
      <selection activeCell="C35" sqref="C35:N36"/>
    </sheetView>
  </sheetViews>
  <sheetFormatPr defaultColWidth="12.00390625" defaultRowHeight="12.75"/>
  <cols>
    <col min="1" max="1" width="2.00390625" style="87" customWidth="1"/>
    <col min="2" max="2" width="4.8515625" style="87" customWidth="1"/>
    <col min="3" max="3" width="22.00390625" style="87" customWidth="1"/>
    <col min="4" max="4" width="21.140625" style="87" customWidth="1"/>
    <col min="5" max="5" width="16.421875" style="87" customWidth="1"/>
    <col min="6" max="6" width="16.00390625" style="87" customWidth="1"/>
    <col min="7" max="7" width="20.00390625" style="87" customWidth="1"/>
    <col min="8" max="8" width="15.57421875" style="87" customWidth="1"/>
    <col min="9" max="9" width="14.28125" style="87" customWidth="1"/>
    <col min="10" max="10" width="22.7109375" style="87" customWidth="1"/>
    <col min="11" max="11" width="21.28125" style="87" customWidth="1"/>
    <col min="12" max="12" width="13.7109375" style="87" customWidth="1"/>
    <col min="13" max="13" width="14.8515625" style="87" customWidth="1"/>
    <col min="14" max="14" width="21.28125" style="87" customWidth="1"/>
    <col min="15" max="15" width="9.28125" style="87" customWidth="1"/>
    <col min="16" max="16" width="4.00390625" style="87" customWidth="1"/>
    <col min="17" max="16384" width="12.00390625" style="87" customWidth="1"/>
  </cols>
  <sheetData>
    <row r="1" spans="1:16" s="82" customFormat="1" ht="7.5" customHeight="1" thickBot="1">
      <c r="A1" s="8"/>
      <c r="B1" s="457"/>
      <c r="P1" s="8"/>
    </row>
    <row r="2" spans="2:15" s="8" customFormat="1" ht="25.5" customHeight="1" thickBot="1">
      <c r="B2" s="83"/>
      <c r="C2" s="84"/>
      <c r="D2" s="84"/>
      <c r="E2" s="144" t="s">
        <v>125</v>
      </c>
      <c r="F2" s="143"/>
      <c r="G2" s="143"/>
      <c r="H2" s="84"/>
      <c r="I2" s="84"/>
      <c r="J2" s="84"/>
      <c r="K2" s="84"/>
      <c r="L2" s="84"/>
      <c r="M2" s="84"/>
      <c r="N2" s="84"/>
      <c r="O2" s="141"/>
    </row>
    <row r="3" spans="2:15" s="8" customFormat="1" ht="27.75" customHeight="1">
      <c r="B3" s="47"/>
      <c r="G3" s="151" t="s">
        <v>124</v>
      </c>
      <c r="O3" s="48"/>
    </row>
    <row r="4" spans="2:15" s="8" customFormat="1" ht="12" customHeight="1" thickBot="1">
      <c r="B4" s="47"/>
      <c r="D4" s="85"/>
      <c r="O4" s="48"/>
    </row>
    <row r="5" spans="2:15" ht="19.5" customHeight="1" thickBot="1">
      <c r="B5" s="47"/>
      <c r="C5" s="149" t="s">
        <v>126</v>
      </c>
      <c r="D5" s="587" t="s">
        <v>292</v>
      </c>
      <c r="E5" s="588"/>
      <c r="F5" s="8"/>
      <c r="G5" s="150" t="s">
        <v>127</v>
      </c>
      <c r="H5" s="585" t="s">
        <v>293</v>
      </c>
      <c r="I5" s="586"/>
      <c r="J5" s="8"/>
      <c r="K5" s="149" t="s">
        <v>128</v>
      </c>
      <c r="L5" s="597">
        <v>37030</v>
      </c>
      <c r="M5" s="598"/>
      <c r="N5" s="88"/>
      <c r="O5" s="89"/>
    </row>
    <row r="6" spans="2:15" ht="19.5" customHeight="1" thickBot="1">
      <c r="B6" s="47"/>
      <c r="C6" s="8"/>
      <c r="D6" s="431" t="s">
        <v>91</v>
      </c>
      <c r="E6" s="8"/>
      <c r="F6" s="8"/>
      <c r="G6" s="90"/>
      <c r="H6" s="91"/>
      <c r="I6" s="91"/>
      <c r="J6" s="8"/>
      <c r="K6" s="8"/>
      <c r="L6" s="432" t="s">
        <v>92</v>
      </c>
      <c r="M6" s="88"/>
      <c r="N6" s="88"/>
      <c r="O6" s="89"/>
    </row>
    <row r="7" spans="2:15" ht="18" customHeight="1" thickBot="1">
      <c r="B7" s="165"/>
      <c r="C7" s="84"/>
      <c r="D7" s="84"/>
      <c r="E7" s="84"/>
      <c r="F7" s="84"/>
      <c r="G7" s="166" t="s">
        <v>93</v>
      </c>
      <c r="H7" s="84"/>
      <c r="I7" s="84"/>
      <c r="J7" s="167"/>
      <c r="K7" s="168"/>
      <c r="L7" s="168"/>
      <c r="M7" s="168"/>
      <c r="N7" s="168"/>
      <c r="O7" s="169"/>
    </row>
    <row r="8" spans="2:15" s="94" customFormat="1" ht="12" customHeight="1" thickBot="1">
      <c r="B8" s="229"/>
      <c r="C8" s="92"/>
      <c r="D8" s="92"/>
      <c r="E8" s="64"/>
      <c r="F8" s="230"/>
      <c r="G8" s="230"/>
      <c r="H8" s="230"/>
      <c r="I8" s="64"/>
      <c r="J8" s="64"/>
      <c r="K8" s="65"/>
      <c r="L8" s="93"/>
      <c r="M8" s="65"/>
      <c r="N8" s="65"/>
      <c r="O8" s="95"/>
    </row>
    <row r="9" spans="2:15" s="94" customFormat="1" ht="18.75" customHeight="1" thickBot="1">
      <c r="B9" s="229"/>
      <c r="C9" s="230"/>
      <c r="D9" s="230"/>
      <c r="E9" s="230"/>
      <c r="F9" s="230"/>
      <c r="G9" s="64"/>
      <c r="H9" s="154" t="s">
        <v>10</v>
      </c>
      <c r="I9" s="64"/>
      <c r="J9" s="230"/>
      <c r="K9" s="230"/>
      <c r="L9" s="230"/>
      <c r="M9" s="63" t="s">
        <v>102</v>
      </c>
      <c r="N9" s="155" t="s">
        <v>266</v>
      </c>
      <c r="O9" s="95"/>
    </row>
    <row r="10" spans="2:15" s="94" customFormat="1" ht="18.75" customHeight="1">
      <c r="B10" s="229"/>
      <c r="C10" s="153" t="s">
        <v>106</v>
      </c>
      <c r="D10" s="155">
        <v>1</v>
      </c>
      <c r="E10" s="66" t="s">
        <v>109</v>
      </c>
      <c r="F10" s="486">
        <v>37022</v>
      </c>
      <c r="G10" s="68" t="s">
        <v>129</v>
      </c>
      <c r="H10" s="548">
        <v>37029.8125</v>
      </c>
      <c r="I10" s="160" t="s">
        <v>96</v>
      </c>
      <c r="J10" s="63" t="s">
        <v>98</v>
      </c>
      <c r="K10" s="155" t="s">
        <v>271</v>
      </c>
      <c r="L10" s="64"/>
      <c r="M10" s="63" t="s">
        <v>103</v>
      </c>
      <c r="N10" s="156" t="s">
        <v>267</v>
      </c>
      <c r="O10" s="231"/>
    </row>
    <row r="11" spans="2:15" s="94" customFormat="1" ht="18.75" customHeight="1">
      <c r="B11" s="229"/>
      <c r="C11" s="68" t="s">
        <v>133</v>
      </c>
      <c r="D11" s="157" t="s">
        <v>90</v>
      </c>
      <c r="E11" s="66" t="s">
        <v>110</v>
      </c>
      <c r="F11" s="487"/>
      <c r="G11" s="68" t="s">
        <v>130</v>
      </c>
      <c r="H11" s="550">
        <v>37033.930555555555</v>
      </c>
      <c r="I11" s="160" t="s">
        <v>96</v>
      </c>
      <c r="J11" s="63" t="s">
        <v>99</v>
      </c>
      <c r="K11" s="156" t="s">
        <v>74</v>
      </c>
      <c r="L11" s="64"/>
      <c r="M11" s="63" t="s">
        <v>104</v>
      </c>
      <c r="N11" s="156" t="s">
        <v>268</v>
      </c>
      <c r="O11" s="231"/>
    </row>
    <row r="12" spans="2:15" s="94" customFormat="1" ht="18.75" customHeight="1">
      <c r="B12" s="229"/>
      <c r="C12" s="153" t="s">
        <v>107</v>
      </c>
      <c r="D12" s="156" t="s">
        <v>272</v>
      </c>
      <c r="E12" s="66" t="s">
        <v>232</v>
      </c>
      <c r="F12" s="145" t="s">
        <v>274</v>
      </c>
      <c r="G12" s="68" t="s">
        <v>131</v>
      </c>
      <c r="H12" s="549">
        <v>37033.98263888889</v>
      </c>
      <c r="I12" s="160" t="s">
        <v>96</v>
      </c>
      <c r="J12" s="63" t="s">
        <v>100</v>
      </c>
      <c r="K12" s="156">
        <v>25</v>
      </c>
      <c r="L12" s="161" t="s">
        <v>95</v>
      </c>
      <c r="M12" s="63" t="s">
        <v>105</v>
      </c>
      <c r="N12" s="156" t="s">
        <v>269</v>
      </c>
      <c r="O12" s="231"/>
    </row>
    <row r="13" spans="2:15" s="94" customFormat="1" ht="18.75" customHeight="1" thickBot="1">
      <c r="B13" s="229"/>
      <c r="C13" s="153" t="s">
        <v>108</v>
      </c>
      <c r="D13" s="158" t="s">
        <v>273</v>
      </c>
      <c r="E13" s="66" t="s">
        <v>233</v>
      </c>
      <c r="F13" s="146" t="s">
        <v>275</v>
      </c>
      <c r="G13" s="455" t="s">
        <v>263</v>
      </c>
      <c r="H13" s="547">
        <f>(H12-H11)</f>
        <v>0.05208333333575865</v>
      </c>
      <c r="I13" s="506" t="s">
        <v>97</v>
      </c>
      <c r="J13" s="63" t="s">
        <v>101</v>
      </c>
      <c r="K13" s="158">
        <v>101.4</v>
      </c>
      <c r="L13" s="161" t="s">
        <v>94</v>
      </c>
      <c r="M13" s="63" t="s">
        <v>270</v>
      </c>
      <c r="N13" s="158">
        <v>54</v>
      </c>
      <c r="O13" s="231"/>
    </row>
    <row r="14" spans="2:15" s="98" customFormat="1" ht="18" customHeight="1" thickBot="1">
      <c r="B14" s="232"/>
      <c r="C14" s="96"/>
      <c r="D14" s="78"/>
      <c r="E14" s="67"/>
      <c r="F14" s="75"/>
      <c r="G14" s="68" t="s">
        <v>132</v>
      </c>
      <c r="H14" s="547">
        <f>(H12-H11)</f>
        <v>0.05208333333575865</v>
      </c>
      <c r="I14" s="160" t="s">
        <v>97</v>
      </c>
      <c r="J14" s="75"/>
      <c r="K14" s="78"/>
      <c r="L14" s="97"/>
      <c r="M14" s="75"/>
      <c r="N14" s="75"/>
      <c r="O14" s="106"/>
    </row>
    <row r="15" spans="2:16" s="98" customFormat="1" ht="23.25" customHeight="1" thickBot="1">
      <c r="B15" s="99"/>
      <c r="C15" s="100"/>
      <c r="D15" s="100"/>
      <c r="E15" s="100"/>
      <c r="F15" s="100"/>
      <c r="G15" s="163" t="s">
        <v>135</v>
      </c>
      <c r="H15" s="100"/>
      <c r="I15" s="100"/>
      <c r="J15" s="100"/>
      <c r="K15" s="100"/>
      <c r="L15" s="100"/>
      <c r="M15" s="101"/>
      <c r="N15" s="101"/>
      <c r="O15" s="138"/>
      <c r="P15" s="71"/>
    </row>
    <row r="16" spans="2:15" s="94" customFormat="1" ht="12" customHeight="1" thickBot="1">
      <c r="B16" s="394"/>
      <c r="C16" s="395"/>
      <c r="D16" s="395"/>
      <c r="E16" s="396"/>
      <c r="F16" s="396"/>
      <c r="G16" s="397"/>
      <c r="H16" s="397"/>
      <c r="I16" s="397"/>
      <c r="K16" s="441"/>
      <c r="L16" s="396"/>
      <c r="M16" s="398"/>
      <c r="N16" s="398"/>
      <c r="O16" s="399"/>
    </row>
    <row r="17" spans="2:15" s="94" customFormat="1" ht="19.5" customHeight="1" thickBot="1">
      <c r="B17" s="233"/>
      <c r="C17" s="164" t="s">
        <v>114</v>
      </c>
      <c r="D17" s="490" t="s">
        <v>136</v>
      </c>
      <c r="E17" s="531" t="str">
        <f>K11</f>
        <v>RT</v>
      </c>
      <c r="F17" s="230"/>
      <c r="G17" s="230"/>
      <c r="H17" s="230"/>
      <c r="I17" s="230"/>
      <c r="J17" s="230"/>
      <c r="K17" s="456" t="s">
        <v>151</v>
      </c>
      <c r="L17" s="230"/>
      <c r="M17" s="230"/>
      <c r="N17" s="230"/>
      <c r="O17" s="231"/>
    </row>
    <row r="18" spans="2:15" s="94" customFormat="1" ht="19.5" customHeight="1" thickBot="1">
      <c r="B18" s="234"/>
      <c r="C18" s="172" t="s">
        <v>245</v>
      </c>
      <c r="D18" s="392" t="s">
        <v>112</v>
      </c>
      <c r="E18" s="443" t="s">
        <v>113</v>
      </c>
      <c r="F18" s="451" t="s">
        <v>247</v>
      </c>
      <c r="G18" s="524">
        <v>8.5</v>
      </c>
      <c r="H18" s="161" t="s">
        <v>115</v>
      </c>
      <c r="I18" s="73" t="s">
        <v>154</v>
      </c>
      <c r="J18" s="147" t="s">
        <v>276</v>
      </c>
      <c r="K18" s="173" t="s">
        <v>64</v>
      </c>
      <c r="L18" s="230"/>
      <c r="M18" s="73" t="s">
        <v>75</v>
      </c>
      <c r="N18" s="159">
        <v>1.33</v>
      </c>
      <c r="O18" s="400" t="s">
        <v>118</v>
      </c>
    </row>
    <row r="19" spans="2:15" s="98" customFormat="1" ht="19.5" customHeight="1">
      <c r="B19" s="235"/>
      <c r="C19" s="522">
        <v>36</v>
      </c>
      <c r="D19" s="448">
        <v>182</v>
      </c>
      <c r="E19" s="534"/>
      <c r="F19" s="73" t="s">
        <v>139</v>
      </c>
      <c r="G19" s="157" t="s">
        <v>148</v>
      </c>
      <c r="H19" s="72"/>
      <c r="I19" s="73" t="s">
        <v>154</v>
      </c>
      <c r="J19" s="152" t="s">
        <v>277</v>
      </c>
      <c r="K19" s="173" t="s">
        <v>65</v>
      </c>
      <c r="L19" s="230"/>
      <c r="M19" s="73" t="s">
        <v>76</v>
      </c>
      <c r="N19" s="157">
        <v>2.3</v>
      </c>
      <c r="O19" s="400" t="s">
        <v>121</v>
      </c>
    </row>
    <row r="20" spans="2:15" s="98" customFormat="1" ht="19.5" customHeight="1">
      <c r="B20" s="235"/>
      <c r="C20" s="523">
        <v>17.5</v>
      </c>
      <c r="D20" s="449">
        <v>752</v>
      </c>
      <c r="E20" s="535">
        <v>752</v>
      </c>
      <c r="F20" s="73" t="s">
        <v>143</v>
      </c>
      <c r="G20" s="152"/>
      <c r="H20" s="173" t="s">
        <v>142</v>
      </c>
      <c r="I20" s="73" t="s">
        <v>155</v>
      </c>
      <c r="J20" s="157">
        <v>25</v>
      </c>
      <c r="K20" s="175"/>
      <c r="L20" s="75"/>
      <c r="M20" s="73" t="s">
        <v>26</v>
      </c>
      <c r="N20" s="488">
        <v>8.6</v>
      </c>
      <c r="O20" s="401"/>
    </row>
    <row r="21" spans="2:15" s="98" customFormat="1" ht="19.5" customHeight="1" thickBot="1">
      <c r="B21" s="235"/>
      <c r="C21" s="523">
        <v>12.25</v>
      </c>
      <c r="D21" s="449">
        <v>1855</v>
      </c>
      <c r="E21" s="535">
        <v>1834</v>
      </c>
      <c r="F21" s="73" t="s">
        <v>140</v>
      </c>
      <c r="G21" s="393">
        <v>15</v>
      </c>
      <c r="H21" s="173" t="s">
        <v>142</v>
      </c>
      <c r="I21" s="73" t="s">
        <v>156</v>
      </c>
      <c r="J21" s="170" t="s">
        <v>230</v>
      </c>
      <c r="K21" s="175" t="s">
        <v>94</v>
      </c>
      <c r="L21" s="75"/>
      <c r="M21" s="73" t="s">
        <v>152</v>
      </c>
      <c r="N21" s="543">
        <v>8</v>
      </c>
      <c r="O21" s="402" t="s">
        <v>120</v>
      </c>
    </row>
    <row r="22" spans="2:15" s="98" customFormat="1" ht="19.5" customHeight="1" thickBot="1">
      <c r="B22" s="235"/>
      <c r="C22" s="523">
        <v>8.5</v>
      </c>
      <c r="D22" s="449">
        <v>2710</v>
      </c>
      <c r="E22" s="536"/>
      <c r="F22" s="73" t="s">
        <v>141</v>
      </c>
      <c r="G22" s="170">
        <v>15</v>
      </c>
      <c r="H22" s="173" t="s">
        <v>142</v>
      </c>
      <c r="I22" s="75"/>
      <c r="J22" s="75"/>
      <c r="K22" s="75"/>
      <c r="L22" s="75"/>
      <c r="M22" s="73" t="s">
        <v>153</v>
      </c>
      <c r="N22" s="543">
        <v>6.1</v>
      </c>
      <c r="O22" s="236" t="s">
        <v>120</v>
      </c>
    </row>
    <row r="23" spans="2:15" s="98" customFormat="1" ht="19.5" customHeight="1" thickBot="1">
      <c r="B23" s="235"/>
      <c r="C23" s="393"/>
      <c r="D23" s="449"/>
      <c r="E23" s="536"/>
      <c r="F23" s="75"/>
      <c r="G23" s="75"/>
      <c r="H23" s="75"/>
      <c r="I23" s="70"/>
      <c r="J23" s="76" t="s">
        <v>43</v>
      </c>
      <c r="K23" s="77" t="s">
        <v>63</v>
      </c>
      <c r="L23" s="75"/>
      <c r="M23" s="73" t="s">
        <v>122</v>
      </c>
      <c r="N23" s="489">
        <v>59000</v>
      </c>
      <c r="O23" s="403" t="s">
        <v>119</v>
      </c>
    </row>
    <row r="24" spans="2:15" s="98" customFormat="1" ht="19.5" customHeight="1" thickBot="1">
      <c r="B24" s="235"/>
      <c r="C24" s="170"/>
      <c r="D24" s="449"/>
      <c r="E24" s="537"/>
      <c r="F24" s="73" t="s">
        <v>144</v>
      </c>
      <c r="G24" s="159" t="s">
        <v>253</v>
      </c>
      <c r="H24" s="103"/>
      <c r="I24" s="73" t="s">
        <v>249</v>
      </c>
      <c r="J24" s="544">
        <v>0.094</v>
      </c>
      <c r="K24" s="518">
        <v>20</v>
      </c>
      <c r="L24" s="75"/>
      <c r="M24" s="434" t="s">
        <v>123</v>
      </c>
      <c r="N24" s="488" t="s">
        <v>294</v>
      </c>
      <c r="O24" s="403" t="s">
        <v>118</v>
      </c>
    </row>
    <row r="25" spans="2:15" s="98" customFormat="1" ht="19.5" customHeight="1">
      <c r="B25" s="235"/>
      <c r="C25" s="538" t="s">
        <v>246</v>
      </c>
      <c r="D25" s="444"/>
      <c r="E25" s="445"/>
      <c r="F25" s="73" t="s">
        <v>256</v>
      </c>
      <c r="G25" s="530"/>
      <c r="H25" s="176" t="s">
        <v>94</v>
      </c>
      <c r="I25" s="73" t="s">
        <v>83</v>
      </c>
      <c r="J25" s="545">
        <v>0.0742</v>
      </c>
      <c r="K25" s="519">
        <v>20</v>
      </c>
      <c r="L25" s="75"/>
      <c r="M25" s="73" t="s">
        <v>27</v>
      </c>
      <c r="N25" s="157"/>
      <c r="O25" s="404"/>
    </row>
    <row r="26" spans="2:15" s="98" customFormat="1" ht="20.25" customHeight="1" thickBot="1">
      <c r="B26" s="235"/>
      <c r="C26" s="539">
        <v>30</v>
      </c>
      <c r="D26" s="532">
        <v>181</v>
      </c>
      <c r="E26" s="447"/>
      <c r="F26" s="73" t="s">
        <v>145</v>
      </c>
      <c r="G26" s="157">
        <v>2.97</v>
      </c>
      <c r="H26" s="177" t="s">
        <v>116</v>
      </c>
      <c r="I26" s="73" t="s">
        <v>250</v>
      </c>
      <c r="J26" s="545">
        <v>0.4547</v>
      </c>
      <c r="K26" s="520">
        <v>20</v>
      </c>
      <c r="L26" s="75"/>
      <c r="M26" s="452" t="s">
        <v>117</v>
      </c>
      <c r="N26" s="157"/>
      <c r="O26" s="404"/>
    </row>
    <row r="27" spans="2:15" s="98" customFormat="1" ht="20.25" customHeight="1" thickBot="1">
      <c r="B27" s="235"/>
      <c r="C27" s="539">
        <f>3/8+13</f>
        <v>13.375</v>
      </c>
      <c r="D27" s="517">
        <v>745.3</v>
      </c>
      <c r="E27" s="519">
        <v>744</v>
      </c>
      <c r="F27" s="73" t="s">
        <v>146</v>
      </c>
      <c r="G27" s="174">
        <v>2060</v>
      </c>
      <c r="H27" s="177" t="s">
        <v>94</v>
      </c>
      <c r="I27" s="73" t="s">
        <v>28</v>
      </c>
      <c r="J27" s="546" t="s">
        <v>278</v>
      </c>
      <c r="K27" s="75"/>
      <c r="M27" s="455" t="s">
        <v>248</v>
      </c>
      <c r="N27" s="529"/>
      <c r="O27" s="236"/>
    </row>
    <row r="28" spans="2:15" s="98" customFormat="1" ht="20.25" customHeight="1">
      <c r="B28" s="235"/>
      <c r="C28" s="540">
        <f>0.625+9</f>
        <v>9.625</v>
      </c>
      <c r="D28" s="517">
        <v>1849.9</v>
      </c>
      <c r="E28" s="447"/>
      <c r="F28" s="74"/>
      <c r="H28" s="75"/>
      <c r="I28" s="454" t="s">
        <v>150</v>
      </c>
      <c r="J28" s="75"/>
      <c r="K28" s="453" t="s">
        <v>157</v>
      </c>
      <c r="N28" s="75"/>
      <c r="O28" s="106"/>
    </row>
    <row r="29" spans="2:15" s="98" customFormat="1" ht="20.25" customHeight="1" thickBot="1">
      <c r="B29" s="235"/>
      <c r="C29" s="541"/>
      <c r="D29" s="446"/>
      <c r="E29" s="447"/>
      <c r="F29" s="75"/>
      <c r="G29" s="75"/>
      <c r="H29" s="75"/>
      <c r="I29" s="75"/>
      <c r="J29" s="75"/>
      <c r="K29" s="75"/>
      <c r="L29" s="75"/>
      <c r="M29" s="75"/>
      <c r="N29" s="75"/>
      <c r="O29" s="236"/>
    </row>
    <row r="30" spans="2:15" s="98" customFormat="1" ht="20.25" customHeight="1" thickBot="1">
      <c r="B30" s="171"/>
      <c r="C30" s="542"/>
      <c r="D30" s="446"/>
      <c r="E30" s="447"/>
      <c r="G30" s="180" t="s">
        <v>159</v>
      </c>
      <c r="H30" s="450"/>
      <c r="I30" s="450"/>
      <c r="J30" s="450"/>
      <c r="K30" s="433" t="s">
        <v>158</v>
      </c>
      <c r="L30" s="178"/>
      <c r="M30" s="178"/>
      <c r="N30" s="179"/>
      <c r="O30" s="236"/>
    </row>
    <row r="31" spans="2:15" s="98" customFormat="1" ht="20.25" customHeight="1">
      <c r="B31" s="235"/>
      <c r="C31" s="536" t="s">
        <v>111</v>
      </c>
      <c r="D31" s="525">
        <v>2710</v>
      </c>
      <c r="E31" s="526"/>
      <c r="G31" s="435"/>
      <c r="H31" s="436"/>
      <c r="I31" s="436"/>
      <c r="J31" s="436"/>
      <c r="K31" s="435" t="s">
        <v>279</v>
      </c>
      <c r="L31" s="436"/>
      <c r="M31" s="436"/>
      <c r="N31" s="437"/>
      <c r="O31" s="236"/>
    </row>
    <row r="32" spans="2:15" s="98" customFormat="1" ht="20.25" customHeight="1" thickBot="1">
      <c r="B32" s="235"/>
      <c r="C32" s="537" t="s">
        <v>244</v>
      </c>
      <c r="D32" s="527" t="s">
        <v>281</v>
      </c>
      <c r="E32" s="528"/>
      <c r="G32" s="438"/>
      <c r="H32" s="439"/>
      <c r="I32" s="439"/>
      <c r="J32" s="439"/>
      <c r="K32" s="438" t="s">
        <v>280</v>
      </c>
      <c r="L32" s="439"/>
      <c r="M32" s="439"/>
      <c r="N32" s="440"/>
      <c r="O32" s="236"/>
    </row>
    <row r="33" spans="2:15" s="98" customFormat="1" ht="12" customHeight="1" thickBot="1">
      <c r="B33" s="235"/>
      <c r="C33" s="442"/>
      <c r="D33" s="442"/>
      <c r="E33" s="442"/>
      <c r="F33" s="442"/>
      <c r="K33" s="75"/>
      <c r="L33" s="75"/>
      <c r="M33" s="442"/>
      <c r="N33" s="442"/>
      <c r="O33" s="236"/>
    </row>
    <row r="34" spans="2:15" s="98" customFormat="1" ht="27.75" customHeight="1" thickBot="1">
      <c r="B34" s="235"/>
      <c r="C34" s="589" t="s">
        <v>160</v>
      </c>
      <c r="D34" s="590"/>
      <c r="E34" s="590"/>
      <c r="F34" s="590"/>
      <c r="G34" s="590"/>
      <c r="H34" s="178"/>
      <c r="I34" s="178"/>
      <c r="J34" s="178"/>
      <c r="K34" s="178"/>
      <c r="L34" s="178"/>
      <c r="M34" s="178"/>
      <c r="N34" s="179"/>
      <c r="O34" s="236"/>
    </row>
    <row r="35" spans="2:15" s="98" customFormat="1" ht="27.75" customHeight="1">
      <c r="B35" s="235"/>
      <c r="C35" s="591"/>
      <c r="D35" s="592"/>
      <c r="E35" s="592"/>
      <c r="F35" s="592"/>
      <c r="G35" s="592"/>
      <c r="H35" s="592"/>
      <c r="I35" s="592"/>
      <c r="J35" s="592"/>
      <c r="K35" s="592"/>
      <c r="L35" s="592"/>
      <c r="M35" s="592"/>
      <c r="N35" s="593"/>
      <c r="O35" s="217"/>
    </row>
    <row r="36" spans="2:15" s="98" customFormat="1" ht="27.75" customHeight="1" thickBot="1">
      <c r="B36" s="235"/>
      <c r="C36" s="594"/>
      <c r="D36" s="595"/>
      <c r="E36" s="595"/>
      <c r="F36" s="595"/>
      <c r="G36" s="595"/>
      <c r="H36" s="595"/>
      <c r="I36" s="595"/>
      <c r="J36" s="595"/>
      <c r="K36" s="595"/>
      <c r="L36" s="595"/>
      <c r="M36" s="595"/>
      <c r="N36" s="596"/>
      <c r="O36" s="95"/>
    </row>
    <row r="37" spans="2:15" s="98" customFormat="1" ht="13.5" customHeight="1" thickBot="1">
      <c r="B37" s="405"/>
      <c r="C37" s="406"/>
      <c r="D37" s="406"/>
      <c r="E37" s="406"/>
      <c r="F37" s="406"/>
      <c r="G37" s="406"/>
      <c r="H37" s="406"/>
      <c r="I37" s="406"/>
      <c r="J37" s="406"/>
      <c r="K37" s="406"/>
      <c r="L37" s="406"/>
      <c r="M37" s="406"/>
      <c r="N37" s="406"/>
      <c r="O37" s="407"/>
    </row>
    <row r="38" spans="2:15" s="107" customFormat="1" ht="21" customHeight="1" thickBot="1">
      <c r="B38" s="99"/>
      <c r="C38" s="100"/>
      <c r="D38" s="100"/>
      <c r="E38" s="100"/>
      <c r="F38" s="100"/>
      <c r="G38" s="100"/>
      <c r="H38" s="181" t="s">
        <v>161</v>
      </c>
      <c r="I38" s="100"/>
      <c r="J38" s="100"/>
      <c r="K38" s="100"/>
      <c r="L38" s="100"/>
      <c r="M38" s="100"/>
      <c r="N38" s="100"/>
      <c r="O38" s="138"/>
    </row>
    <row r="39" spans="2:15" s="108" customFormat="1" ht="7.5" customHeight="1" thickBot="1">
      <c r="B39" s="237"/>
      <c r="C39" s="102"/>
      <c r="D39" s="102"/>
      <c r="E39" s="64"/>
      <c r="F39" s="64"/>
      <c r="G39" s="64"/>
      <c r="H39" s="64"/>
      <c r="I39" s="64"/>
      <c r="J39" s="64"/>
      <c r="K39" s="64"/>
      <c r="L39" s="64"/>
      <c r="M39" s="65"/>
      <c r="N39" s="65"/>
      <c r="O39" s="95"/>
    </row>
    <row r="40" spans="2:15" s="110" customFormat="1" ht="27" customHeight="1">
      <c r="B40" s="116"/>
      <c r="C40" s="620" t="s">
        <v>29</v>
      </c>
      <c r="D40" s="622" t="s">
        <v>62</v>
      </c>
      <c r="E40" s="623"/>
      <c r="F40" s="599" t="s">
        <v>262</v>
      </c>
      <c r="G40" s="578" t="s">
        <v>30</v>
      </c>
      <c r="H40" s="579"/>
      <c r="I40" s="580" t="s">
        <v>31</v>
      </c>
      <c r="J40" s="578"/>
      <c r="K40" s="182"/>
      <c r="L40" s="183"/>
      <c r="M40" s="614" t="s">
        <v>32</v>
      </c>
      <c r="N40" s="615"/>
      <c r="O40" s="238"/>
    </row>
    <row r="41" spans="2:15" s="110" customFormat="1" ht="21" customHeight="1" thickBot="1">
      <c r="B41" s="116"/>
      <c r="C41" s="621"/>
      <c r="D41" s="624"/>
      <c r="E41" s="625"/>
      <c r="F41" s="600"/>
      <c r="G41" s="118" t="s">
        <v>33</v>
      </c>
      <c r="H41" s="194" t="s">
        <v>34</v>
      </c>
      <c r="I41" s="194" t="s">
        <v>33</v>
      </c>
      <c r="J41" s="194" t="s">
        <v>34</v>
      </c>
      <c r="K41" s="195" t="s">
        <v>58</v>
      </c>
      <c r="L41" s="196" t="s">
        <v>53</v>
      </c>
      <c r="M41" s="616"/>
      <c r="N41" s="617"/>
      <c r="O41" s="239"/>
    </row>
    <row r="42" spans="2:15" s="80" customFormat="1" ht="19.5" customHeight="1">
      <c r="B42" s="116"/>
      <c r="C42" s="316">
        <v>1</v>
      </c>
      <c r="D42" s="626" t="s">
        <v>299</v>
      </c>
      <c r="E42" s="627"/>
      <c r="F42" s="509"/>
      <c r="G42" s="317"/>
      <c r="H42" s="317"/>
      <c r="I42" s="317"/>
      <c r="J42" s="317"/>
      <c r="K42" s="317"/>
      <c r="L42" s="318"/>
      <c r="M42" s="618"/>
      <c r="N42" s="619"/>
      <c r="O42" s="162"/>
    </row>
    <row r="43" spans="2:15" s="80" customFormat="1" ht="19.5" customHeight="1">
      <c r="B43" s="116"/>
      <c r="C43" s="129">
        <v>2</v>
      </c>
      <c r="D43" s="628" t="s">
        <v>299</v>
      </c>
      <c r="E43" s="629"/>
      <c r="F43" s="510"/>
      <c r="G43" s="197"/>
      <c r="H43" s="197"/>
      <c r="I43" s="197"/>
      <c r="J43" s="197"/>
      <c r="K43" s="533"/>
      <c r="L43" s="533"/>
      <c r="M43" s="601"/>
      <c r="N43" s="602"/>
      <c r="O43" s="162"/>
    </row>
    <row r="44" spans="2:15" s="80" customFormat="1" ht="19.5" customHeight="1">
      <c r="B44" s="116"/>
      <c r="C44" s="129">
        <v>3</v>
      </c>
      <c r="D44" s="570" t="str">
        <f>Diary3!E6</f>
        <v>MSCT - GR</v>
      </c>
      <c r="E44" s="571"/>
      <c r="F44" s="510" t="e">
        <f>Diary3!$G$14</f>
        <v>#N/A</v>
      </c>
      <c r="G44" s="197">
        <f>Diary3!$I$6</f>
        <v>2389</v>
      </c>
      <c r="H44" s="197">
        <f>Diary3!$G$31</f>
        <v>0</v>
      </c>
      <c r="I44" s="197">
        <f>Diary3!$H$31</f>
        <v>0</v>
      </c>
      <c r="J44" s="197">
        <f>Diary3!$I$31</f>
        <v>0</v>
      </c>
      <c r="K44" s="198">
        <f>Diary3!$G$23</f>
        <v>97.8</v>
      </c>
      <c r="L44" s="198">
        <f>Diary3!$G$24</f>
        <v>2389</v>
      </c>
      <c r="M44" s="603"/>
      <c r="N44" s="604"/>
      <c r="O44" s="79"/>
    </row>
    <row r="45" spans="2:15" s="80" customFormat="1" ht="19.5" customHeight="1">
      <c r="B45" s="116"/>
      <c r="C45" s="129">
        <v>4</v>
      </c>
      <c r="D45" s="570" t="str">
        <f>Diary4!E6</f>
        <v>FMI-GR</v>
      </c>
      <c r="E45" s="571"/>
      <c r="F45" s="510" t="e">
        <f>Diary4!$G$14</f>
        <v>#N/A</v>
      </c>
      <c r="G45" s="197">
        <f>Diary4!$I$6</f>
        <v>2550</v>
      </c>
      <c r="H45" s="197">
        <f>Diary4!$G$31</f>
        <v>0</v>
      </c>
      <c r="I45" s="197">
        <f>Diary4!$H$31</f>
        <v>0</v>
      </c>
      <c r="J45" s="197">
        <f>Diary4!$I$31</f>
        <v>0</v>
      </c>
      <c r="K45" s="198">
        <f>Diary4!$G$23</f>
        <v>105.56</v>
      </c>
      <c r="L45" s="198">
        <f>Diary4!$G$24</f>
        <v>2536</v>
      </c>
      <c r="M45" s="603"/>
      <c r="N45" s="604"/>
      <c r="O45" s="79"/>
    </row>
    <row r="46" spans="2:15" s="80" customFormat="1" ht="19.5" customHeight="1">
      <c r="B46" s="116"/>
      <c r="C46" s="129">
        <v>5</v>
      </c>
      <c r="D46" s="570" t="str">
        <f>Diary5!E6</f>
        <v>CSAT(2) - GR</v>
      </c>
      <c r="E46" s="571"/>
      <c r="F46" s="510">
        <f>Diary5!$G$14</f>
        <v>37035.125</v>
      </c>
      <c r="G46" s="197">
        <f>Diary5!$I$6</f>
        <v>2710</v>
      </c>
      <c r="H46" s="197">
        <f>Diary5!$G$31</f>
        <v>0</v>
      </c>
      <c r="I46" s="197">
        <f>Diary5!$H$31</f>
        <v>0</v>
      </c>
      <c r="J46" s="197">
        <f>Diary5!$I$31</f>
        <v>0</v>
      </c>
      <c r="K46" s="198">
        <f>Diary5!$G$23</f>
        <v>113.9</v>
      </c>
      <c r="L46" s="198">
        <f>Diary5!$G$24</f>
        <v>2685</v>
      </c>
      <c r="M46" s="603"/>
      <c r="N46" s="604"/>
      <c r="O46" s="79"/>
    </row>
    <row r="47" spans="2:15" s="80" customFormat="1" ht="19.5" customHeight="1">
      <c r="B47" s="116"/>
      <c r="C47" s="129">
        <v>6</v>
      </c>
      <c r="D47" s="570" t="str">
        <f>Diary6!E6</f>
        <v>CSTD-CSTD-PGGTD</v>
      </c>
      <c r="E47" s="571"/>
      <c r="F47" s="510">
        <f>Diary6!$G$14</f>
        <v>37035.62152777778</v>
      </c>
      <c r="G47" s="197">
        <f>Diary6!$I$6</f>
        <v>2703</v>
      </c>
      <c r="H47" s="197">
        <f>Diary6!$G$31</f>
        <v>0</v>
      </c>
      <c r="I47" s="197">
        <f>Diary6!$H$31</f>
        <v>0</v>
      </c>
      <c r="J47" s="197">
        <f>Diary6!$I$31</f>
        <v>0</v>
      </c>
      <c r="K47" s="198" t="str">
        <f>Diary6!$G$23</f>
        <v>N/A</v>
      </c>
      <c r="L47" s="198">
        <f>Diary6!$G$24</f>
        <v>0</v>
      </c>
      <c r="M47" s="566"/>
      <c r="N47" s="567"/>
      <c r="O47" s="81"/>
    </row>
    <row r="48" spans="2:15" s="80" customFormat="1" ht="19.5" customHeight="1">
      <c r="B48" s="116"/>
      <c r="C48" s="129">
        <v>7</v>
      </c>
      <c r="D48" s="570">
        <f>Diary7!E6</f>
      </c>
      <c r="E48" s="571"/>
      <c r="F48" s="510" t="e">
        <f>Diary7!$G$14</f>
        <v>#N/A</v>
      </c>
      <c r="G48" s="197">
        <f>Diary7!$I$6</f>
        <v>0</v>
      </c>
      <c r="H48" s="197">
        <f>Diary7!$G$31</f>
        <v>0</v>
      </c>
      <c r="I48" s="197">
        <f>Diary7!$H$31</f>
        <v>0</v>
      </c>
      <c r="J48" s="197">
        <f>Diary7!$I$31</f>
        <v>0</v>
      </c>
      <c r="K48" s="198">
        <f>Diary7!$G$23</f>
        <v>0</v>
      </c>
      <c r="L48" s="198">
        <f>Diary7!$G$24</f>
        <v>0</v>
      </c>
      <c r="M48" s="566"/>
      <c r="N48" s="567"/>
      <c r="O48" s="81"/>
    </row>
    <row r="49" spans="2:15" s="80" customFormat="1" ht="19.5" customHeight="1">
      <c r="B49" s="116"/>
      <c r="C49" s="129">
        <v>8</v>
      </c>
      <c r="D49" s="607">
        <f>Diary8!E6</f>
      </c>
      <c r="E49" s="608"/>
      <c r="F49" s="510" t="e">
        <f>Diary8!$G$14</f>
        <v>#N/A</v>
      </c>
      <c r="G49" s="197">
        <f>Diary8!$I$6</f>
        <v>0</v>
      </c>
      <c r="H49" s="197">
        <f>Diary8!$G$31</f>
        <v>0</v>
      </c>
      <c r="I49" s="197">
        <f>Diary8!$H$31</f>
        <v>0</v>
      </c>
      <c r="J49" s="197">
        <f>Diary8!$I$31</f>
        <v>0</v>
      </c>
      <c r="K49" s="198">
        <f>Diary8!$G$23</f>
        <v>0</v>
      </c>
      <c r="L49" s="198">
        <f>Diary8!$G$24</f>
        <v>0</v>
      </c>
      <c r="M49" s="566"/>
      <c r="N49" s="567"/>
      <c r="O49" s="81"/>
    </row>
    <row r="50" spans="2:15" s="80" customFormat="1" ht="19.5" customHeight="1">
      <c r="B50" s="116"/>
      <c r="C50" s="129">
        <v>9</v>
      </c>
      <c r="D50" s="607">
        <f>Diary9!E6</f>
      </c>
      <c r="E50" s="608"/>
      <c r="F50" s="510" t="e">
        <f>Diary9!$G$14</f>
        <v>#N/A</v>
      </c>
      <c r="G50" s="197">
        <f>Diary9!$I$6</f>
        <v>0</v>
      </c>
      <c r="H50" s="197">
        <f>Diary9!$G$31</f>
        <v>0</v>
      </c>
      <c r="I50" s="197">
        <f>Diary9!$H$31</f>
        <v>0</v>
      </c>
      <c r="J50" s="197">
        <f>Diary9!$I$31</f>
        <v>0</v>
      </c>
      <c r="K50" s="198">
        <f>Diary9!$G$23</f>
        <v>0</v>
      </c>
      <c r="L50" s="198">
        <f>Diary9!$G$24</f>
        <v>0</v>
      </c>
      <c r="M50" s="566"/>
      <c r="N50" s="567"/>
      <c r="O50" s="81"/>
    </row>
    <row r="51" spans="2:15" s="80" customFormat="1" ht="19.5" customHeight="1" thickBot="1">
      <c r="B51" s="116"/>
      <c r="C51" s="130">
        <v>10</v>
      </c>
      <c r="D51" s="563">
        <f>Diary10!E6</f>
      </c>
      <c r="E51" s="564"/>
      <c r="F51" s="511" t="e">
        <f>Diary10!$G$14</f>
        <v>#N/A</v>
      </c>
      <c r="G51" s="199">
        <f>Diary10!$I$6</f>
        <v>0</v>
      </c>
      <c r="H51" s="199">
        <f>Diary10!$G$31</f>
        <v>0</v>
      </c>
      <c r="I51" s="199">
        <f>Diary10!$H$31</f>
        <v>0</v>
      </c>
      <c r="J51" s="199">
        <f>Diary10!$I$31</f>
        <v>0</v>
      </c>
      <c r="K51" s="200">
        <f>Diary10!$G$23</f>
        <v>0</v>
      </c>
      <c r="L51" s="200">
        <f>Diary10!$G$24</f>
        <v>0</v>
      </c>
      <c r="M51" s="605"/>
      <c r="N51" s="606"/>
      <c r="O51" s="81"/>
    </row>
    <row r="52" spans="2:15" s="80" customFormat="1" ht="9" customHeight="1" thickBot="1">
      <c r="B52" s="129"/>
      <c r="C52" s="128"/>
      <c r="D52" s="69"/>
      <c r="E52" s="125"/>
      <c r="F52" s="126"/>
      <c r="G52" s="126"/>
      <c r="H52" s="126"/>
      <c r="I52" s="126"/>
      <c r="J52" s="127"/>
      <c r="K52" s="72"/>
      <c r="L52" s="71"/>
      <c r="O52" s="81"/>
    </row>
    <row r="53" spans="2:15" s="80" customFormat="1" ht="22.5" customHeight="1" thickBot="1">
      <c r="B53" s="184"/>
      <c r="C53" s="185"/>
      <c r="D53" s="186"/>
      <c r="E53" s="187"/>
      <c r="F53" s="188"/>
      <c r="G53" s="188"/>
      <c r="H53" s="189" t="s">
        <v>162</v>
      </c>
      <c r="I53" s="188"/>
      <c r="J53" s="190"/>
      <c r="K53" s="191"/>
      <c r="L53" s="100"/>
      <c r="M53" s="100"/>
      <c r="N53" s="100"/>
      <c r="O53" s="138"/>
    </row>
    <row r="54" spans="2:15" s="80" customFormat="1" ht="6" customHeight="1" thickBot="1">
      <c r="B54" s="116"/>
      <c r="C54" s="121"/>
      <c r="E54" s="75"/>
      <c r="F54" s="192"/>
      <c r="G54" s="192"/>
      <c r="H54" s="192"/>
      <c r="I54" s="192"/>
      <c r="O54" s="81"/>
    </row>
    <row r="55" spans="2:15" s="111" customFormat="1" ht="26.25" customHeight="1" thickBot="1">
      <c r="B55" s="202"/>
      <c r="C55" s="205" t="s">
        <v>183</v>
      </c>
      <c r="D55" s="193">
        <v>1</v>
      </c>
      <c r="E55" s="193">
        <v>2</v>
      </c>
      <c r="F55" s="193">
        <v>3</v>
      </c>
      <c r="G55" s="193">
        <v>4</v>
      </c>
      <c r="H55" s="193">
        <v>5</v>
      </c>
      <c r="I55" s="193">
        <v>6</v>
      </c>
      <c r="J55" s="193">
        <v>7</v>
      </c>
      <c r="K55" s="193">
        <v>8</v>
      </c>
      <c r="L55" s="193">
        <v>9</v>
      </c>
      <c r="M55" s="203">
        <v>10</v>
      </c>
      <c r="N55" s="204" t="s">
        <v>25</v>
      </c>
      <c r="O55" s="240"/>
    </row>
    <row r="56" spans="2:15" s="111" customFormat="1" ht="35.25" customHeight="1" thickBot="1">
      <c r="B56" s="202"/>
      <c r="C56" s="206" t="s">
        <v>363</v>
      </c>
      <c r="D56" s="201"/>
      <c r="E56" s="201"/>
      <c r="F56" s="201" t="str">
        <f>Diary3!$E$6</f>
        <v>MSCT - GR</v>
      </c>
      <c r="G56" s="201" t="str">
        <f>Diary4!$E$6</f>
        <v>FMI-GR</v>
      </c>
      <c r="H56" s="201" t="str">
        <f>Diary5!$E$6</f>
        <v>CSAT(2) - GR</v>
      </c>
      <c r="I56" s="201" t="str">
        <f>Diary6!$E$6</f>
        <v>CSTD-CSTD-PGGTD</v>
      </c>
      <c r="J56" s="201">
        <f>Diary7!$E$6</f>
      </c>
      <c r="K56" s="201">
        <f>Diary8!$E$6</f>
      </c>
      <c r="L56" s="201">
        <f>Diary9!$E$6</f>
      </c>
      <c r="M56" s="201">
        <f>Diary10!$E$6</f>
      </c>
      <c r="N56" s="207"/>
      <c r="O56" s="240"/>
    </row>
    <row r="57" spans="2:15" s="112" customFormat="1" ht="15.75" customHeight="1">
      <c r="B57" s="241"/>
      <c r="C57" s="319" t="s">
        <v>258</v>
      </c>
      <c r="D57" s="512"/>
      <c r="E57" s="512"/>
      <c r="F57" s="512">
        <f>Diary3!$G$11</f>
        <v>37034.208333333336</v>
      </c>
      <c r="G57" s="512">
        <f>Diary4!$G$11</f>
        <v>37034.697916666664</v>
      </c>
      <c r="H57" s="512">
        <f>Diary5!$G$11</f>
        <v>37034.92013888889</v>
      </c>
      <c r="I57" s="512">
        <f>Diary6!$G$11</f>
        <v>37035.53125</v>
      </c>
      <c r="J57" s="512" t="e">
        <f>Diary7!$G$11</f>
        <v>#N/A</v>
      </c>
      <c r="K57" s="512" t="e">
        <f>Diary8!$G$11</f>
        <v>#N/A</v>
      </c>
      <c r="L57" s="512" t="e">
        <f>Diary9!$G$11</f>
        <v>#N/A</v>
      </c>
      <c r="M57" s="512" t="e">
        <f>Diary10!$G$11</f>
        <v>#N/A</v>
      </c>
      <c r="N57" s="322" t="s">
        <v>264</v>
      </c>
      <c r="O57" s="242"/>
    </row>
    <row r="58" spans="2:15" s="112" customFormat="1" ht="15.75" customHeight="1">
      <c r="B58" s="241"/>
      <c r="C58" s="320" t="s">
        <v>259</v>
      </c>
      <c r="D58" s="513"/>
      <c r="E58" s="513"/>
      <c r="F58" s="513">
        <f>Diary3!$G$12</f>
        <v>37034.274305555555</v>
      </c>
      <c r="G58" s="513">
        <f>Diary4!$G$12</f>
        <v>37034.743055555555</v>
      </c>
      <c r="H58" s="513">
        <f>Diary5!$G$12</f>
        <v>37034.947916666664</v>
      </c>
      <c r="I58" s="513">
        <f>Diary6!$G$12</f>
        <v>37035.56597222222</v>
      </c>
      <c r="J58" s="513" t="e">
        <f>Diary7!$G$12</f>
        <v>#N/A</v>
      </c>
      <c r="K58" s="513" t="e">
        <f>Diary8!$G$12</f>
        <v>#N/A</v>
      </c>
      <c r="L58" s="513" t="e">
        <f>Diary9!$G$12</f>
        <v>#N/A</v>
      </c>
      <c r="M58" s="513" t="e">
        <f>Diary10!$G$12</f>
        <v>#N/A</v>
      </c>
      <c r="N58" s="322" t="s">
        <v>264</v>
      </c>
      <c r="O58" s="242"/>
    </row>
    <row r="59" spans="2:15" s="112" customFormat="1" ht="15.75" customHeight="1">
      <c r="B59" s="241"/>
      <c r="C59" s="320" t="s">
        <v>260</v>
      </c>
      <c r="D59" s="513"/>
      <c r="E59" s="513"/>
      <c r="F59" s="513">
        <f>Diary3!$G$13</f>
        <v>37034.333333333336</v>
      </c>
      <c r="G59" s="513">
        <f>Diary4!$G$13</f>
        <v>37034.791666666664</v>
      </c>
      <c r="H59" s="513">
        <f>Diary5!$G$13</f>
        <v>37035.104166666664</v>
      </c>
      <c r="I59" s="513">
        <f>Diary6!$G$13</f>
        <v>37035.60763888889</v>
      </c>
      <c r="J59" s="513" t="e">
        <f>Diary7!$G$13</f>
        <v>#N/A</v>
      </c>
      <c r="K59" s="513" t="e">
        <f>Diary8!$G$13</f>
        <v>#N/A</v>
      </c>
      <c r="L59" s="513" t="e">
        <f>Diary9!$G$13</f>
        <v>#N/A</v>
      </c>
      <c r="M59" s="513" t="e">
        <f>Diary10!$G$13</f>
        <v>#N/A</v>
      </c>
      <c r="N59" s="322" t="s">
        <v>264</v>
      </c>
      <c r="O59" s="242"/>
    </row>
    <row r="60" spans="2:15" s="112" customFormat="1" ht="15.75" customHeight="1">
      <c r="B60" s="241"/>
      <c r="C60" s="320" t="s">
        <v>163</v>
      </c>
      <c r="D60" s="513"/>
      <c r="E60" s="513"/>
      <c r="F60" s="513">
        <f>Diary3!$G$15</f>
        <v>37034.635416666664</v>
      </c>
      <c r="G60" s="513" t="e">
        <f>Diary4!$G$15</f>
        <v>#N/A</v>
      </c>
      <c r="H60" s="513">
        <f>Diary5!$G$15</f>
        <v>37035.48263888889</v>
      </c>
      <c r="I60" s="513">
        <f>Diary6!$G$15</f>
        <v>37035.86666666667</v>
      </c>
      <c r="J60" s="513" t="e">
        <f>Diary7!$G$15</f>
        <v>#N/A</v>
      </c>
      <c r="K60" s="513" t="e">
        <f>Diary8!$G$15</f>
        <v>#N/A</v>
      </c>
      <c r="L60" s="513" t="e">
        <f>Diary9!$G$15</f>
        <v>#N/A</v>
      </c>
      <c r="M60" s="513" t="e">
        <f>Diary10!$G$15</f>
        <v>#N/A</v>
      </c>
      <c r="N60" s="322" t="s">
        <v>264</v>
      </c>
      <c r="O60" s="242"/>
    </row>
    <row r="61" spans="2:15" s="112" customFormat="1" ht="15.75" customHeight="1">
      <c r="B61" s="241"/>
      <c r="C61" s="320" t="s">
        <v>240</v>
      </c>
      <c r="D61" s="513"/>
      <c r="E61" s="513"/>
      <c r="F61" s="513">
        <f>Diary3!$G$16</f>
        <v>37034.677083333336</v>
      </c>
      <c r="G61" s="513">
        <f>Diary4!$G$16</f>
        <v>37034.79861111111</v>
      </c>
      <c r="H61" s="513">
        <f>Diary5!$G$16</f>
        <v>37035.493055555555</v>
      </c>
      <c r="I61" s="513">
        <f>Diary6!$G$16</f>
        <v>37035.86666666667</v>
      </c>
      <c r="J61" s="513" t="e">
        <f>Diary7!$G$16</f>
        <v>#N/A</v>
      </c>
      <c r="K61" s="513" t="e">
        <f>Diary8!$G$16</f>
        <v>#N/A</v>
      </c>
      <c r="L61" s="513" t="e">
        <f>Diary9!$G$16</f>
        <v>#N/A</v>
      </c>
      <c r="M61" s="513" t="e">
        <f>Diary10!$G$16</f>
        <v>#N/A</v>
      </c>
      <c r="N61" s="322" t="s">
        <v>264</v>
      </c>
      <c r="O61" s="242"/>
    </row>
    <row r="62" spans="2:15" s="112" customFormat="1" ht="15.75" customHeight="1">
      <c r="B62" s="241"/>
      <c r="C62" s="320" t="s">
        <v>261</v>
      </c>
      <c r="D62" s="513"/>
      <c r="E62" s="513"/>
      <c r="F62" s="513">
        <f>Diary3!$G$17</f>
        <v>37034.697916666664</v>
      </c>
      <c r="G62" s="513">
        <f>Diary4!$G$17</f>
        <v>37034.92013888889</v>
      </c>
      <c r="H62" s="513">
        <f>Diary5!$G$17</f>
        <v>37035.53125</v>
      </c>
      <c r="I62" s="513">
        <f>Diary6!$G$17</f>
        <v>37035.947916666664</v>
      </c>
      <c r="J62" s="513" t="e">
        <f>Diary7!$G$17</f>
        <v>#N/A</v>
      </c>
      <c r="K62" s="513" t="e">
        <f>Diary8!$G$17</f>
        <v>#N/A</v>
      </c>
      <c r="L62" s="513" t="e">
        <f>Diary9!$G$17</f>
        <v>#N/A</v>
      </c>
      <c r="M62" s="513" t="e">
        <f>Diary10!$G$17</f>
        <v>#N/A</v>
      </c>
      <c r="N62" s="322" t="s">
        <v>264</v>
      </c>
      <c r="O62" s="242"/>
    </row>
    <row r="63" spans="2:15" s="112" customFormat="1" ht="15.75" customHeight="1">
      <c r="B63" s="241"/>
      <c r="C63" s="320" t="s">
        <v>164</v>
      </c>
      <c r="D63" s="463"/>
      <c r="E63" s="463"/>
      <c r="F63" s="463">
        <f>Diary3!$G$19</f>
        <v>0.4895833333284827</v>
      </c>
      <c r="G63" s="463">
        <f>Diary4!$G$19</f>
        <v>0.22222222222626442</v>
      </c>
      <c r="H63" s="463">
        <f>Diary5!$G$19</f>
        <v>0.6111111111094942</v>
      </c>
      <c r="I63" s="463">
        <f>Diary6!$G$19</f>
        <v>0.41666666666424135</v>
      </c>
      <c r="J63" s="463">
        <f>Diary7!$G$19</f>
        <v>0</v>
      </c>
      <c r="K63" s="463">
        <f>Diary8!$G$19</f>
        <v>0</v>
      </c>
      <c r="L63" s="463">
        <f>Diary9!$G$19</f>
        <v>0</v>
      </c>
      <c r="M63" s="463">
        <f>Diary10!$G$19</f>
        <v>0</v>
      </c>
      <c r="N63" s="322" t="s">
        <v>1</v>
      </c>
      <c r="O63" s="242"/>
    </row>
    <row r="64" spans="2:15" s="112" customFormat="1" ht="15.75" customHeight="1">
      <c r="B64" s="241"/>
      <c r="C64" s="320" t="s">
        <v>165</v>
      </c>
      <c r="D64" s="463"/>
      <c r="E64" s="463"/>
      <c r="F64" s="463">
        <f>Diary3!$G$20</f>
        <v>0.21180555555474712</v>
      </c>
      <c r="G64" s="463">
        <f>Diary4!$G$20</f>
        <v>0.01388888888322981</v>
      </c>
      <c r="H64" s="463">
        <f>Diary5!$G$20</f>
        <v>0</v>
      </c>
      <c r="I64" s="463">
        <f>Diary6!$G$20</f>
        <v>0.02777777777373558</v>
      </c>
      <c r="J64" s="463">
        <f>Diary7!$G$20</f>
        <v>0</v>
      </c>
      <c r="K64" s="463">
        <f>Diary8!$G$20</f>
        <v>0</v>
      </c>
      <c r="L64" s="463">
        <f>Diary9!$G$20</f>
        <v>0</v>
      </c>
      <c r="M64" s="463">
        <f>Diary10!$G$20</f>
        <v>0</v>
      </c>
      <c r="N64" s="322" t="s">
        <v>1</v>
      </c>
      <c r="O64" s="242"/>
    </row>
    <row r="65" spans="2:15" s="112" customFormat="1" ht="15.75" customHeight="1" thickBot="1">
      <c r="B65" s="241"/>
      <c r="C65" s="321" t="s">
        <v>166</v>
      </c>
      <c r="D65" s="464"/>
      <c r="E65" s="464"/>
      <c r="F65" s="464">
        <f>Diary3!$G$21</f>
        <v>0</v>
      </c>
      <c r="G65" s="464">
        <f>Diary4!$G$21</f>
        <v>0</v>
      </c>
      <c r="H65" s="464">
        <f>Diary5!$G$21</f>
        <v>0.010416666664241347</v>
      </c>
      <c r="I65" s="464">
        <f>Diary6!$G$21</f>
        <v>0</v>
      </c>
      <c r="J65" s="464">
        <f>Diary7!$G$21</f>
        <v>0</v>
      </c>
      <c r="K65" s="464">
        <f>Diary8!$G$21</f>
        <v>0</v>
      </c>
      <c r="L65" s="464">
        <f>Diary9!$G$21</f>
        <v>0</v>
      </c>
      <c r="M65" s="464">
        <f>Diary10!$G$21</f>
        <v>0</v>
      </c>
      <c r="N65" s="323" t="s">
        <v>1</v>
      </c>
      <c r="O65" s="242"/>
    </row>
    <row r="66" spans="2:15" s="112" customFormat="1" ht="12" customHeight="1" thickBot="1">
      <c r="B66" s="243"/>
      <c r="C66" s="66"/>
      <c r="D66" s="131"/>
      <c r="E66" s="66"/>
      <c r="F66" s="131"/>
      <c r="G66" s="132"/>
      <c r="H66" s="132"/>
      <c r="I66" s="132"/>
      <c r="J66" s="132"/>
      <c r="K66" s="132"/>
      <c r="L66" s="133"/>
      <c r="M66" s="133"/>
      <c r="N66" s="133"/>
      <c r="O66" s="244"/>
    </row>
    <row r="67" spans="2:15" s="113" customFormat="1" ht="26.25" customHeight="1" thickBot="1">
      <c r="B67" s="245"/>
      <c r="C67" s="215" t="s">
        <v>35</v>
      </c>
      <c r="D67" s="134"/>
      <c r="E67" s="135"/>
      <c r="F67" s="134"/>
      <c r="G67" s="134"/>
      <c r="H67" s="209"/>
      <c r="I67" s="209"/>
      <c r="J67" s="134"/>
      <c r="K67" s="134"/>
      <c r="L67" s="134"/>
      <c r="M67" s="134"/>
      <c r="N67" s="135"/>
      <c r="O67" s="246"/>
    </row>
    <row r="68" spans="2:15" s="110" customFormat="1" ht="95.25" customHeight="1" thickBot="1">
      <c r="B68" s="114"/>
      <c r="C68" s="581"/>
      <c r="D68" s="582"/>
      <c r="E68" s="582"/>
      <c r="F68" s="582"/>
      <c r="G68" s="582"/>
      <c r="H68" s="582"/>
      <c r="I68" s="582"/>
      <c r="J68" s="582"/>
      <c r="K68" s="582"/>
      <c r="L68" s="582"/>
      <c r="M68" s="582"/>
      <c r="N68" s="565"/>
      <c r="O68" s="115"/>
    </row>
    <row r="69" spans="2:15" s="110" customFormat="1" ht="11.25" customHeight="1" thickBot="1">
      <c r="B69" s="114"/>
      <c r="C69" s="214"/>
      <c r="D69" s="213"/>
      <c r="E69" s="213"/>
      <c r="F69" s="213"/>
      <c r="G69" s="213"/>
      <c r="H69" s="213"/>
      <c r="I69" s="213"/>
      <c r="J69" s="213"/>
      <c r="K69" s="213"/>
      <c r="L69" s="213"/>
      <c r="M69" s="213"/>
      <c r="N69" s="213"/>
      <c r="O69" s="115"/>
    </row>
    <row r="70" spans="2:15" s="108" customFormat="1" ht="24" customHeight="1" thickBot="1">
      <c r="B70" s="237"/>
      <c r="C70" s="208" t="s">
        <v>169</v>
      </c>
      <c r="D70" s="609"/>
      <c r="E70" s="610"/>
      <c r="F70" s="611"/>
      <c r="G70" s="211"/>
      <c r="H70" s="212" t="s">
        <v>66</v>
      </c>
      <c r="I70" s="609"/>
      <c r="J70" s="610"/>
      <c r="K70" s="610"/>
      <c r="L70" s="610"/>
      <c r="M70" s="610"/>
      <c r="N70" s="611"/>
      <c r="O70" s="210"/>
    </row>
    <row r="71" spans="2:15" s="108" customFormat="1" ht="7.5" customHeight="1" thickBot="1">
      <c r="B71" s="136"/>
      <c r="C71" s="65"/>
      <c r="D71" s="65"/>
      <c r="E71" s="65"/>
      <c r="F71" s="65"/>
      <c r="G71" s="65"/>
      <c r="H71" s="65"/>
      <c r="I71" s="65"/>
      <c r="J71" s="109"/>
      <c r="K71" s="109"/>
      <c r="L71" s="109"/>
      <c r="M71" s="109"/>
      <c r="N71" s="109"/>
      <c r="O71" s="137"/>
    </row>
    <row r="72" spans="2:15" s="110" customFormat="1" ht="21.75" customHeight="1" thickBot="1">
      <c r="B72" s="99"/>
      <c r="C72" s="100"/>
      <c r="D72" s="100"/>
      <c r="E72" s="100"/>
      <c r="F72" s="100"/>
      <c r="G72" s="181" t="s">
        <v>170</v>
      </c>
      <c r="H72" s="100"/>
      <c r="I72" s="100"/>
      <c r="J72" s="100"/>
      <c r="K72" s="100"/>
      <c r="L72" s="100"/>
      <c r="M72" s="100"/>
      <c r="N72" s="100"/>
      <c r="O72" s="138"/>
    </row>
    <row r="73" spans="2:15" s="110" customFormat="1" ht="6" customHeight="1" thickBot="1">
      <c r="B73" s="216"/>
      <c r="C73" s="104"/>
      <c r="D73" s="104"/>
      <c r="E73" s="105"/>
      <c r="F73" s="105"/>
      <c r="G73" s="105"/>
      <c r="H73" s="105"/>
      <c r="I73" s="105"/>
      <c r="J73" s="105"/>
      <c r="K73" s="105"/>
      <c r="L73" s="105"/>
      <c r="M73" s="71"/>
      <c r="N73" s="71"/>
      <c r="O73" s="217"/>
    </row>
    <row r="74" spans="2:16" s="110" customFormat="1" ht="24.75" customHeight="1" thickBot="1">
      <c r="B74" s="117"/>
      <c r="C74" s="572" t="s">
        <v>36</v>
      </c>
      <c r="D74" s="573"/>
      <c r="E74" s="218">
        <v>1</v>
      </c>
      <c r="F74" s="219">
        <v>2</v>
      </c>
      <c r="G74" s="219">
        <v>3</v>
      </c>
      <c r="H74" s="219">
        <v>4</v>
      </c>
      <c r="I74" s="219">
        <v>5</v>
      </c>
      <c r="J74" s="219">
        <v>6</v>
      </c>
      <c r="K74" s="219">
        <v>7</v>
      </c>
      <c r="L74" s="220">
        <v>8</v>
      </c>
      <c r="M74" s="219">
        <v>9</v>
      </c>
      <c r="N74" s="221">
        <v>10</v>
      </c>
      <c r="O74" s="81"/>
      <c r="P74" s="118"/>
    </row>
    <row r="75" spans="2:16" s="110" customFormat="1" ht="30" customHeight="1" thickBot="1">
      <c r="B75" s="117"/>
      <c r="C75" s="559" t="s">
        <v>231</v>
      </c>
      <c r="D75" s="560"/>
      <c r="E75" s="201" t="e">
        <f>#REF!</f>
        <v>#REF!</v>
      </c>
      <c r="F75" s="201" t="e">
        <f>#REF!</f>
        <v>#REF!</v>
      </c>
      <c r="G75" s="201" t="str">
        <f>Diary3!$E$6</f>
        <v>MSCT - GR</v>
      </c>
      <c r="H75" s="201" t="str">
        <f>Diary4!$E$6</f>
        <v>FMI-GR</v>
      </c>
      <c r="I75" s="201" t="str">
        <f>Diary5!$E$6</f>
        <v>CSAT(2) - GR</v>
      </c>
      <c r="J75" s="201" t="str">
        <f>Diary6!$E$6</f>
        <v>CSTD-CSTD-PGGTD</v>
      </c>
      <c r="K75" s="201">
        <f>Diary7!$E$6</f>
      </c>
      <c r="L75" s="201">
        <f>Diary8!$E$6</f>
      </c>
      <c r="M75" s="201">
        <f>Diary9!$E$6</f>
      </c>
      <c r="N75" s="201">
        <f>Diary10!$E$6</f>
      </c>
      <c r="O75" s="81"/>
      <c r="P75" s="118"/>
    </row>
    <row r="76" spans="2:16" s="110" customFormat="1" ht="18" customHeight="1">
      <c r="B76" s="120"/>
      <c r="C76" s="612" t="s">
        <v>289</v>
      </c>
      <c r="D76" s="613"/>
      <c r="E76" s="225"/>
      <c r="F76" s="226"/>
      <c r="G76" s="226"/>
      <c r="H76" s="226"/>
      <c r="I76" s="226"/>
      <c r="J76" s="227"/>
      <c r="K76" s="227"/>
      <c r="L76" s="419"/>
      <c r="M76" s="227"/>
      <c r="N76" s="420"/>
      <c r="O76" s="81"/>
      <c r="P76" s="80"/>
    </row>
    <row r="77" spans="2:16" s="110" customFormat="1" ht="18" customHeight="1">
      <c r="B77" s="120"/>
      <c r="C77" s="583" t="s">
        <v>288</v>
      </c>
      <c r="D77" s="584"/>
      <c r="E77" s="421"/>
      <c r="F77" s="422"/>
      <c r="G77" s="139"/>
      <c r="H77" s="139"/>
      <c r="I77" s="139"/>
      <c r="J77" s="140"/>
      <c r="K77" s="140"/>
      <c r="L77" s="423"/>
      <c r="M77" s="140"/>
      <c r="N77" s="424"/>
      <c r="O77" s="81"/>
      <c r="P77" s="121"/>
    </row>
    <row r="78" spans="2:16" s="110" customFormat="1" ht="18" customHeight="1">
      <c r="B78" s="120"/>
      <c r="C78" s="557" t="s">
        <v>287</v>
      </c>
      <c r="D78" s="558"/>
      <c r="E78" s="421"/>
      <c r="F78" s="422"/>
      <c r="G78" s="139"/>
      <c r="H78" s="139"/>
      <c r="I78" s="139"/>
      <c r="J78" s="140"/>
      <c r="K78" s="140"/>
      <c r="L78" s="423"/>
      <c r="M78" s="140"/>
      <c r="N78" s="424"/>
      <c r="O78" s="81"/>
      <c r="P78" s="80"/>
    </row>
    <row r="79" spans="2:16" s="110" customFormat="1" ht="18" customHeight="1">
      <c r="B79" s="120"/>
      <c r="C79" s="557" t="s">
        <v>286</v>
      </c>
      <c r="D79" s="558"/>
      <c r="E79" s="421"/>
      <c r="F79" s="422"/>
      <c r="G79" s="139"/>
      <c r="H79" s="139"/>
      <c r="I79" s="139"/>
      <c r="J79" s="140"/>
      <c r="K79" s="140"/>
      <c r="L79" s="423"/>
      <c r="M79" s="140"/>
      <c r="N79" s="424"/>
      <c r="O79" s="81"/>
      <c r="P79" s="80"/>
    </row>
    <row r="80" spans="2:16" s="110" customFormat="1" ht="18" customHeight="1">
      <c r="B80" s="120"/>
      <c r="C80" s="557" t="s">
        <v>285</v>
      </c>
      <c r="D80" s="558"/>
      <c r="E80" s="421"/>
      <c r="F80" s="422"/>
      <c r="G80" s="139"/>
      <c r="H80" s="139"/>
      <c r="I80" s="139"/>
      <c r="J80" s="140"/>
      <c r="K80" s="140"/>
      <c r="L80" s="423"/>
      <c r="M80" s="140"/>
      <c r="N80" s="424"/>
      <c r="O80" s="81"/>
      <c r="P80" s="80"/>
    </row>
    <row r="81" spans="2:16" s="110" customFormat="1" ht="18" customHeight="1">
      <c r="B81" s="120"/>
      <c r="C81" s="557" t="s">
        <v>290</v>
      </c>
      <c r="D81" s="558"/>
      <c r="E81" s="421"/>
      <c r="F81" s="422"/>
      <c r="G81" s="139"/>
      <c r="H81" s="139"/>
      <c r="I81" s="139"/>
      <c r="J81" s="140"/>
      <c r="K81" s="140"/>
      <c r="L81" s="423"/>
      <c r="M81" s="140"/>
      <c r="N81" s="424"/>
      <c r="O81" s="81"/>
      <c r="P81" s="80"/>
    </row>
    <row r="82" spans="2:16" s="110" customFormat="1" ht="18" customHeight="1" thickBot="1">
      <c r="B82" s="120"/>
      <c r="C82" s="561" t="s">
        <v>291</v>
      </c>
      <c r="D82" s="562"/>
      <c r="E82" s="425"/>
      <c r="F82" s="426"/>
      <c r="G82" s="222"/>
      <c r="H82" s="222"/>
      <c r="I82" s="222"/>
      <c r="J82" s="223"/>
      <c r="K82" s="223"/>
      <c r="L82" s="427"/>
      <c r="M82" s="223"/>
      <c r="N82" s="428"/>
      <c r="O82" s="81"/>
      <c r="P82" s="80"/>
    </row>
    <row r="83" spans="2:16" s="110" customFormat="1" ht="18" customHeight="1" thickBot="1">
      <c r="B83" s="116"/>
      <c r="C83" s="568" t="s">
        <v>37</v>
      </c>
      <c r="D83" s="569"/>
      <c r="E83" s="429">
        <f>SUM(E76:E82)</f>
        <v>0</v>
      </c>
      <c r="F83" s="429">
        <f>SUM(F76:F82)</f>
        <v>0</v>
      </c>
      <c r="G83" s="429">
        <f aca="true" t="shared" si="0" ref="G83:N83">SUM(G76:G82)</f>
        <v>0</v>
      </c>
      <c r="H83" s="429">
        <f t="shared" si="0"/>
        <v>0</v>
      </c>
      <c r="I83" s="429">
        <f t="shared" si="0"/>
        <v>0</v>
      </c>
      <c r="J83" s="429">
        <f t="shared" si="0"/>
        <v>0</v>
      </c>
      <c r="K83" s="429">
        <f t="shared" si="0"/>
        <v>0</v>
      </c>
      <c r="L83" s="429">
        <f t="shared" si="0"/>
        <v>0</v>
      </c>
      <c r="M83" s="429">
        <f t="shared" si="0"/>
        <v>0</v>
      </c>
      <c r="N83" s="430">
        <f t="shared" si="0"/>
        <v>0</v>
      </c>
      <c r="O83" s="81"/>
      <c r="P83" s="80"/>
    </row>
    <row r="84" spans="2:16" s="110" customFormat="1" ht="24.75" customHeight="1" thickBot="1">
      <c r="B84" s="116"/>
      <c r="C84" s="80"/>
      <c r="D84" s="80"/>
      <c r="E84" s="122"/>
      <c r="F84" s="121"/>
      <c r="G84" s="80"/>
      <c r="H84" s="80"/>
      <c r="I84" s="121"/>
      <c r="J84" s="121"/>
      <c r="K84" s="121"/>
      <c r="L84" s="121"/>
      <c r="M84" s="80"/>
      <c r="N84" s="80"/>
      <c r="O84" s="81"/>
      <c r="P84" s="80"/>
    </row>
    <row r="85" spans="2:16" s="110" customFormat="1" ht="24.75" customHeight="1" thickBot="1">
      <c r="B85" s="116"/>
      <c r="C85" s="80"/>
      <c r="D85" s="228"/>
      <c r="E85" s="228" t="s">
        <v>171</v>
      </c>
      <c r="F85" s="121"/>
      <c r="G85" s="574" t="s">
        <v>283</v>
      </c>
      <c r="H85" s="575"/>
      <c r="I85" s="121"/>
      <c r="J85" s="121" t="s">
        <v>172</v>
      </c>
      <c r="K85" s="121"/>
      <c r="L85" s="121"/>
      <c r="M85" s="80"/>
      <c r="N85" s="80"/>
      <c r="O85" s="81"/>
      <c r="P85" s="80"/>
    </row>
    <row r="86" spans="2:16" s="110" customFormat="1" ht="24.75" customHeight="1" thickBot="1">
      <c r="B86" s="116"/>
      <c r="C86" s="80"/>
      <c r="D86" s="80"/>
      <c r="E86" s="80"/>
      <c r="F86" s="121"/>
      <c r="G86" s="574" t="s">
        <v>284</v>
      </c>
      <c r="H86" s="575"/>
      <c r="I86" s="121"/>
      <c r="J86" s="121"/>
      <c r="K86" s="121"/>
      <c r="L86" s="121"/>
      <c r="M86" s="80"/>
      <c r="N86" s="80"/>
      <c r="O86" s="81"/>
      <c r="P86" s="80"/>
    </row>
    <row r="87" spans="2:15" s="110" customFormat="1" ht="24.75" customHeight="1" thickBot="1">
      <c r="B87" s="116"/>
      <c r="C87" s="80"/>
      <c r="D87" s="80"/>
      <c r="E87" s="80" t="s">
        <v>173</v>
      </c>
      <c r="F87" s="121"/>
      <c r="G87" s="576" t="s">
        <v>282</v>
      </c>
      <c r="H87" s="577"/>
      <c r="I87" s="121"/>
      <c r="J87" s="121"/>
      <c r="K87" s="121"/>
      <c r="L87" s="121"/>
      <c r="M87" s="80"/>
      <c r="N87" s="80"/>
      <c r="O87" s="81"/>
    </row>
    <row r="88" spans="2:15" s="110" customFormat="1" ht="24.75" customHeight="1" thickBot="1">
      <c r="B88" s="116"/>
      <c r="C88" s="80"/>
      <c r="D88" s="80"/>
      <c r="E88" s="122"/>
      <c r="F88" s="121"/>
      <c r="G88" s="80" t="str">
        <f>D12</f>
        <v>Schlumberger</v>
      </c>
      <c r="H88" s="121"/>
      <c r="I88" s="121"/>
      <c r="J88" s="121"/>
      <c r="K88" s="121"/>
      <c r="L88" s="121"/>
      <c r="M88" s="80"/>
      <c r="N88" s="80"/>
      <c r="O88" s="81"/>
    </row>
    <row r="89" spans="2:15" s="110" customFormat="1" ht="21" customHeight="1" thickBot="1">
      <c r="B89" s="99"/>
      <c r="C89" s="247"/>
      <c r="D89" s="247"/>
      <c r="E89" s="100"/>
      <c r="F89" s="100"/>
      <c r="G89" s="100"/>
      <c r="H89" s="163" t="s">
        <v>182</v>
      </c>
      <c r="I89" s="100"/>
      <c r="J89" s="100"/>
      <c r="K89" s="100"/>
      <c r="L89" s="100"/>
      <c r="M89" s="100"/>
      <c r="N89" s="100"/>
      <c r="O89" s="138"/>
    </row>
    <row r="90" spans="2:15" s="110" customFormat="1" ht="24.75" customHeight="1">
      <c r="B90" s="248"/>
      <c r="C90" s="249" t="s">
        <v>71</v>
      </c>
      <c r="D90" s="249"/>
      <c r="E90" s="249"/>
      <c r="F90" s="249"/>
      <c r="G90" s="250" t="s">
        <v>89</v>
      </c>
      <c r="H90" s="251"/>
      <c r="I90" s="252"/>
      <c r="J90" s="249"/>
      <c r="K90" s="253"/>
      <c r="L90" s="249"/>
      <c r="M90" s="249"/>
      <c r="N90" s="249"/>
      <c r="O90" s="224"/>
    </row>
    <row r="91" spans="2:15" s="110" customFormat="1" ht="24.75" customHeight="1">
      <c r="B91" s="116"/>
      <c r="C91" s="80"/>
      <c r="D91" s="80"/>
      <c r="E91" s="80"/>
      <c r="F91" s="80"/>
      <c r="G91" s="71"/>
      <c r="H91" s="71"/>
      <c r="I91" s="71"/>
      <c r="J91" s="80"/>
      <c r="K91" s="12"/>
      <c r="L91" s="80"/>
      <c r="M91" s="80"/>
      <c r="N91" s="80"/>
      <c r="O91" s="81"/>
    </row>
    <row r="92" spans="2:15" s="110" customFormat="1" ht="24.75" customHeight="1">
      <c r="B92" s="116"/>
      <c r="C92" s="80" t="s">
        <v>38</v>
      </c>
      <c r="D92" s="80"/>
      <c r="E92" s="80"/>
      <c r="F92" s="80"/>
      <c r="G92" s="70" t="s">
        <v>39</v>
      </c>
      <c r="H92" s="71"/>
      <c r="I92" s="71"/>
      <c r="J92" s="80"/>
      <c r="K92" s="80"/>
      <c r="L92" s="80"/>
      <c r="M92" s="80"/>
      <c r="N92" s="80"/>
      <c r="O92" s="81"/>
    </row>
    <row r="93" spans="2:15" s="110" customFormat="1" ht="24.75" customHeight="1">
      <c r="B93" s="116"/>
      <c r="C93" s="80"/>
      <c r="D93" s="80"/>
      <c r="E93" s="80"/>
      <c r="F93" s="80"/>
      <c r="G93" s="80"/>
      <c r="H93" s="71"/>
      <c r="I93" s="71"/>
      <c r="J93" s="80"/>
      <c r="K93" s="80"/>
      <c r="L93" s="80"/>
      <c r="M93" s="80"/>
      <c r="N93" s="80"/>
      <c r="O93" s="81"/>
    </row>
    <row r="94" spans="2:15" s="110" customFormat="1" ht="24.75" customHeight="1">
      <c r="B94" s="116"/>
      <c r="C94" s="119" t="s">
        <v>40</v>
      </c>
      <c r="D94" s="119"/>
      <c r="E94" s="80"/>
      <c r="F94" s="80"/>
      <c r="G94" s="71"/>
      <c r="H94" s="71"/>
      <c r="I94" s="71"/>
      <c r="J94" s="80"/>
      <c r="K94" s="80"/>
      <c r="L94" s="80"/>
      <c r="M94" s="80"/>
      <c r="N94" s="80"/>
      <c r="O94" s="81"/>
    </row>
    <row r="95" spans="2:15" s="110" customFormat="1" ht="24.75" customHeight="1">
      <c r="B95" s="116"/>
      <c r="C95" s="119" t="s">
        <v>41</v>
      </c>
      <c r="D95" s="80" t="s">
        <v>174</v>
      </c>
      <c r="E95" s="80"/>
      <c r="F95" s="80"/>
      <c r="G95" s="80"/>
      <c r="H95" s="80"/>
      <c r="I95" s="80"/>
      <c r="J95" s="80"/>
      <c r="K95" s="80"/>
      <c r="L95" s="80"/>
      <c r="M95" s="80"/>
      <c r="N95" s="80"/>
      <c r="O95" s="81"/>
    </row>
    <row r="96" spans="2:15" s="110" customFormat="1" ht="15" customHeight="1">
      <c r="B96" s="116"/>
      <c r="C96" s="80"/>
      <c r="D96" s="80" t="s">
        <v>175</v>
      </c>
      <c r="E96" s="80"/>
      <c r="F96" s="119"/>
      <c r="G96" s="80"/>
      <c r="H96" s="80"/>
      <c r="I96" s="80"/>
      <c r="J96" s="80"/>
      <c r="K96" s="80"/>
      <c r="L96" s="80"/>
      <c r="M96" s="80"/>
      <c r="N96" s="80"/>
      <c r="O96" s="81"/>
    </row>
    <row r="97" spans="2:15" s="110" customFormat="1" ht="15" customHeight="1">
      <c r="B97" s="116"/>
      <c r="C97" s="80"/>
      <c r="D97" s="80" t="s">
        <v>176</v>
      </c>
      <c r="E97" s="80"/>
      <c r="F97" s="80"/>
      <c r="G97" s="80"/>
      <c r="H97" s="80"/>
      <c r="I97" s="80"/>
      <c r="J97" s="80"/>
      <c r="K97" s="80"/>
      <c r="L97" s="80"/>
      <c r="M97" s="80"/>
      <c r="N97" s="80"/>
      <c r="O97" s="81"/>
    </row>
    <row r="98" spans="2:15" s="110" customFormat="1" ht="15" customHeight="1">
      <c r="B98" s="116"/>
      <c r="C98" s="80"/>
      <c r="D98" s="80" t="s">
        <v>177</v>
      </c>
      <c r="E98" s="80"/>
      <c r="F98" s="119"/>
      <c r="G98" s="80"/>
      <c r="H98" s="80"/>
      <c r="I98" s="80"/>
      <c r="J98" s="80"/>
      <c r="K98" s="80"/>
      <c r="L98" s="80"/>
      <c r="M98" s="80"/>
      <c r="N98" s="80"/>
      <c r="O98" s="81"/>
    </row>
    <row r="99" spans="2:15" s="110" customFormat="1" ht="15" customHeight="1">
      <c r="B99" s="116"/>
      <c r="C99" s="80"/>
      <c r="D99" s="80"/>
      <c r="E99" s="80"/>
      <c r="F99" s="80"/>
      <c r="G99" s="80"/>
      <c r="H99" s="80"/>
      <c r="I99" s="80"/>
      <c r="J99" s="80"/>
      <c r="K99" s="80"/>
      <c r="L99" s="80"/>
      <c r="M99" s="80"/>
      <c r="N99" s="80"/>
      <c r="O99" s="81"/>
    </row>
    <row r="100" spans="2:15" s="110" customFormat="1" ht="15" customHeight="1">
      <c r="B100" s="116"/>
      <c r="C100" s="119" t="s">
        <v>42</v>
      </c>
      <c r="D100" s="80" t="s">
        <v>178</v>
      </c>
      <c r="E100" s="80"/>
      <c r="F100" s="119"/>
      <c r="G100" s="80"/>
      <c r="H100" s="80"/>
      <c r="I100" s="80"/>
      <c r="J100" s="80"/>
      <c r="K100" s="80"/>
      <c r="L100" s="80"/>
      <c r="M100" s="80"/>
      <c r="N100" s="80"/>
      <c r="O100" s="81"/>
    </row>
    <row r="101" spans="2:15" ht="15" customHeight="1">
      <c r="B101" s="116"/>
      <c r="C101" s="80"/>
      <c r="D101" s="80" t="s">
        <v>179</v>
      </c>
      <c r="E101" s="80"/>
      <c r="F101" s="119"/>
      <c r="G101" s="80"/>
      <c r="H101" s="80"/>
      <c r="I101" s="80"/>
      <c r="J101" s="80"/>
      <c r="K101" s="80"/>
      <c r="L101" s="80"/>
      <c r="M101" s="80"/>
      <c r="N101" s="80"/>
      <c r="O101" s="81"/>
    </row>
    <row r="102" spans="2:15" ht="15" customHeight="1">
      <c r="B102" s="116"/>
      <c r="C102" s="80"/>
      <c r="D102" s="80" t="s">
        <v>180</v>
      </c>
      <c r="E102" s="80"/>
      <c r="F102" s="119"/>
      <c r="G102" s="80"/>
      <c r="H102" s="80"/>
      <c r="I102" s="80"/>
      <c r="J102" s="80"/>
      <c r="K102" s="80"/>
      <c r="L102" s="80"/>
      <c r="M102" s="80"/>
      <c r="N102" s="80"/>
      <c r="O102" s="81"/>
    </row>
    <row r="103" spans="2:15" ht="15" customHeight="1">
      <c r="B103" s="116"/>
      <c r="C103" s="80"/>
      <c r="D103" s="80" t="s">
        <v>181</v>
      </c>
      <c r="E103" s="80"/>
      <c r="F103" s="119"/>
      <c r="G103" s="80"/>
      <c r="H103" s="80"/>
      <c r="I103" s="80"/>
      <c r="J103" s="80"/>
      <c r="K103" s="80"/>
      <c r="L103" s="80"/>
      <c r="M103" s="80"/>
      <c r="N103" s="80"/>
      <c r="O103" s="81"/>
    </row>
    <row r="104" spans="2:15" ht="15" customHeight="1" thickBot="1">
      <c r="B104" s="254"/>
      <c r="C104" s="255"/>
      <c r="D104" s="256"/>
      <c r="E104" s="123"/>
      <c r="F104" s="255"/>
      <c r="G104" s="123"/>
      <c r="H104" s="123"/>
      <c r="I104" s="123"/>
      <c r="J104" s="123"/>
      <c r="K104" s="123"/>
      <c r="L104" s="123"/>
      <c r="M104" s="123"/>
      <c r="N104" s="123"/>
      <c r="O104" s="124"/>
    </row>
    <row r="105" spans="2:16" ht="15" customHeight="1">
      <c r="B105" s="119"/>
      <c r="C105" s="119"/>
      <c r="D105" s="119"/>
      <c r="E105" s="80"/>
      <c r="F105" s="119"/>
      <c r="G105" s="80"/>
      <c r="H105" s="80"/>
      <c r="I105" s="80"/>
      <c r="J105" s="80"/>
      <c r="K105" s="80"/>
      <c r="L105" s="80"/>
      <c r="M105" s="80"/>
      <c r="N105" s="80"/>
      <c r="O105" s="80"/>
      <c r="P105" s="8"/>
    </row>
  </sheetData>
  <mergeCells count="47">
    <mergeCell ref="M40:N41"/>
    <mergeCell ref="M42:N42"/>
    <mergeCell ref="M47:N47"/>
    <mergeCell ref="C40:C41"/>
    <mergeCell ref="D40:E41"/>
    <mergeCell ref="M45:N45"/>
    <mergeCell ref="M46:N46"/>
    <mergeCell ref="D42:E42"/>
    <mergeCell ref="D43:E43"/>
    <mergeCell ref="I70:N70"/>
    <mergeCell ref="D70:F70"/>
    <mergeCell ref="D50:E50"/>
    <mergeCell ref="C76:D76"/>
    <mergeCell ref="M48:N48"/>
    <mergeCell ref="M50:N50"/>
    <mergeCell ref="M51:N51"/>
    <mergeCell ref="D49:E49"/>
    <mergeCell ref="H5:I5"/>
    <mergeCell ref="D5:E5"/>
    <mergeCell ref="D44:E44"/>
    <mergeCell ref="D45:E45"/>
    <mergeCell ref="C34:G34"/>
    <mergeCell ref="C35:N36"/>
    <mergeCell ref="L5:M5"/>
    <mergeCell ref="F40:F41"/>
    <mergeCell ref="M43:N43"/>
    <mergeCell ref="M44:N44"/>
    <mergeCell ref="G85:H85"/>
    <mergeCell ref="D47:E47"/>
    <mergeCell ref="D48:E48"/>
    <mergeCell ref="C82:D82"/>
    <mergeCell ref="D51:E51"/>
    <mergeCell ref="C81:D81"/>
    <mergeCell ref="C79:D79"/>
    <mergeCell ref="C78:D78"/>
    <mergeCell ref="C80:D80"/>
    <mergeCell ref="C77:D77"/>
    <mergeCell ref="G86:H86"/>
    <mergeCell ref="G87:H87"/>
    <mergeCell ref="G40:H40"/>
    <mergeCell ref="I40:J40"/>
    <mergeCell ref="C68:N68"/>
    <mergeCell ref="M49:N49"/>
    <mergeCell ref="C83:D83"/>
    <mergeCell ref="D46:E46"/>
    <mergeCell ref="C74:D74"/>
    <mergeCell ref="C75:D75"/>
  </mergeCells>
  <dataValidations count="12">
    <dataValidation allowBlank="1" showInputMessage="1" showErrorMessage="1" prompt="Data generated from diary" sqref="F42:F51"/>
    <dataValidation allowBlank="1" showInputMessage="1" showErrorMessage="1" prompt="Data generated by diary" sqref="E52:K53 G42:L51"/>
    <dataValidation allowBlank="1" showInputMessage="1" showErrorMessage="1" prompt="Data generated by diary inputs" sqref="O57:IV66 G66:N66"/>
    <dataValidation allowBlank="1" showErrorMessage="1" prompt="Data generated by diary inputs" sqref="D66:F66 C57:C66 N57:N65"/>
    <dataValidation allowBlank="1" showInputMessage="1" showErrorMessage="1" prompt="Generated by diary" sqref="D56:M65 E75:N75"/>
    <dataValidation allowBlank="1" showInputMessage="1" showErrorMessage="1" promptTitle="Estimated Rmf" prompt="Use equation NaCl from Schl. Chartbook Gen. 9." sqref="N25"/>
    <dataValidation type="list" allowBlank="1" showInputMessage="1" showErrorMessage="1" sqref="D11 N26">
      <formula1>question</formula1>
    </dataValidation>
    <dataValidation type="list" allowBlank="1" showInputMessage="1" showErrorMessage="1" sqref="K11">
      <formula1>ref</formula1>
    </dataValidation>
    <dataValidation type="list" allowBlank="1" showInputMessage="1" showErrorMessage="1" sqref="G19">
      <formula1>CONDITION</formula1>
    </dataValidation>
    <dataValidation type="list" allowBlank="1" showInputMessage="1" showErrorMessage="1" sqref="N56">
      <formula1>HOLE</formula1>
    </dataValidation>
    <dataValidation type="list" allowBlank="1" showInputMessage="1" showErrorMessage="1" sqref="J21">
      <formula1>SAMPLE</formula1>
    </dataValidation>
    <dataValidation type="list" allowBlank="1" showInputMessage="1" showErrorMessage="1" sqref="G24">
      <formula1>survey</formula1>
    </dataValidation>
  </dataValidations>
  <printOptions/>
  <pageMargins left="0.7480314960629921" right="0.2755905511811024" top="0.57" bottom="0.58" header="0.74" footer="0.5118110236220472"/>
  <pageSetup fitToHeight="2" horizontalDpi="600" verticalDpi="600" orientation="portrait" paperSize="9" scale="32" r:id="rId2"/>
  <drawing r:id="rId1"/>
</worksheet>
</file>

<file path=xl/worksheets/sheet4.xml><?xml version="1.0" encoding="utf-8"?>
<worksheet xmlns="http://schemas.openxmlformats.org/spreadsheetml/2006/main" xmlns:r="http://schemas.openxmlformats.org/officeDocument/2006/relationships">
  <sheetPr codeName="Sheet5">
    <pageSetUpPr fitToPage="1"/>
  </sheetPr>
  <dimension ref="B2:W124"/>
  <sheetViews>
    <sheetView showGridLines="0" zoomScale="75" zoomScaleNormal="75" zoomScaleSheetLayoutView="75" workbookViewId="0" topLeftCell="D1">
      <selection activeCell="I7" sqref="I7"/>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t="str">
        <f>IF(D32="","","-")</f>
        <v>-</v>
      </c>
      <c r="E3" s="52" t="str">
        <f>IF(D33="","","-")</f>
        <v>-</v>
      </c>
      <c r="F3" s="52">
        <f>IF(D34="","","-")</f>
      </c>
      <c r="G3" s="311">
        <f>IF(D35="","","-")</f>
      </c>
      <c r="H3" s="311"/>
      <c r="I3" s="296"/>
      <c r="J3" s="296"/>
      <c r="K3" s="1"/>
      <c r="L3" s="40"/>
    </row>
    <row r="4" spans="2:12" ht="21" thickBot="1">
      <c r="B4" s="41"/>
      <c r="C4" s="142"/>
      <c r="D4" s="257" t="s">
        <v>126</v>
      </c>
      <c r="E4" s="640" t="str">
        <f>IF(QC!D5="","",QC!D5)</f>
        <v>THYLACINE-1</v>
      </c>
      <c r="F4" s="641"/>
      <c r="G4" s="312"/>
      <c r="H4" s="313" t="s">
        <v>184</v>
      </c>
      <c r="I4" s="408">
        <v>3</v>
      </c>
      <c r="J4" s="312"/>
      <c r="K4" s="1"/>
      <c r="L4" s="40"/>
    </row>
    <row r="5" spans="2:12" ht="9" customHeight="1" thickBot="1">
      <c r="B5" s="41"/>
      <c r="C5" s="142"/>
      <c r="D5" s="1"/>
      <c r="E5" s="1"/>
      <c r="F5" s="296"/>
      <c r="G5" s="296"/>
      <c r="H5" s="296"/>
      <c r="I5" s="296"/>
      <c r="J5" s="296"/>
      <c r="K5" s="1"/>
      <c r="L5" s="40"/>
    </row>
    <row r="6" spans="2:12" ht="15.75" customHeight="1" thickBot="1">
      <c r="B6" s="41"/>
      <c r="C6" s="142"/>
      <c r="D6" s="257" t="s">
        <v>187</v>
      </c>
      <c r="E6" s="640" t="s">
        <v>349</v>
      </c>
      <c r="F6" s="641"/>
      <c r="G6" s="314" t="s">
        <v>185</v>
      </c>
      <c r="H6" s="315" t="s">
        <v>186</v>
      </c>
      <c r="I6" s="258">
        <v>2389</v>
      </c>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f>INDEX(C41:F123,(MATCH("RIG UP",F41:F123,0)),1)</f>
        <v>37034.208333333336</v>
      </c>
      <c r="H11" s="40"/>
      <c r="I11" s="500"/>
      <c r="J11" s="497"/>
      <c r="K11" s="1"/>
      <c r="L11" s="40"/>
    </row>
    <row r="12" spans="2:12" ht="12.75">
      <c r="B12" s="41"/>
      <c r="C12" s="497"/>
      <c r="D12" s="498"/>
      <c r="E12" s="300"/>
      <c r="F12" s="294" t="s">
        <v>201</v>
      </c>
      <c r="G12" s="508">
        <f>INDEX(C41:F123,(MATCH("RUN IN HOLE",F41:F123,0)),1)</f>
        <v>37034.274305555555</v>
      </c>
      <c r="H12" s="40"/>
      <c r="I12" s="500"/>
      <c r="J12" s="497"/>
      <c r="K12" s="1"/>
      <c r="L12" s="40"/>
    </row>
    <row r="13" spans="2:12" ht="12.75">
      <c r="B13" s="41"/>
      <c r="C13" s="497"/>
      <c r="D13" s="498"/>
      <c r="E13" s="300"/>
      <c r="F13" s="294" t="s">
        <v>202</v>
      </c>
      <c r="G13" s="508">
        <f>INDEX(C41:F123,(MATCH("LOG UP",F41:F123,0)),1)</f>
        <v>37034.333333333336</v>
      </c>
      <c r="H13" s="40"/>
      <c r="I13" s="500"/>
      <c r="J13" s="497"/>
      <c r="K13" s="1"/>
      <c r="L13" s="40"/>
    </row>
    <row r="14" spans="2:12" ht="12.75">
      <c r="B14" s="41"/>
      <c r="C14" s="497"/>
      <c r="D14" s="498"/>
      <c r="E14" s="300"/>
      <c r="F14" s="294" t="s">
        <v>257</v>
      </c>
      <c r="G14" s="508" t="e">
        <f>INDEX(D41:F123,(MATCH("LOGGER ON BOTTOM",F41:F123,0)),1)</f>
        <v>#N/A</v>
      </c>
      <c r="H14" s="40"/>
      <c r="I14" s="500"/>
      <c r="J14" s="497"/>
      <c r="K14" s="1"/>
      <c r="L14" s="40"/>
    </row>
    <row r="15" spans="2:12" ht="12.75">
      <c r="B15" s="41"/>
      <c r="C15" s="497"/>
      <c r="D15" s="498"/>
      <c r="E15" s="300"/>
      <c r="F15" s="294" t="s">
        <v>203</v>
      </c>
      <c r="G15" s="508">
        <f>INDEX(D41:F123,(MATCH("LOG FINISH",F41:F123,0)),1)</f>
        <v>37034.635416666664</v>
      </c>
      <c r="H15" s="40"/>
      <c r="I15" s="500"/>
      <c r="J15" s="497"/>
      <c r="K15" s="1"/>
      <c r="L15" s="40"/>
    </row>
    <row r="16" spans="2:12" ht="12.75">
      <c r="B16" s="41"/>
      <c r="C16" s="497"/>
      <c r="D16" s="498"/>
      <c r="E16" s="300"/>
      <c r="F16" s="294" t="s">
        <v>204</v>
      </c>
      <c r="G16" s="508">
        <f>INDEX(C41:F123,(MATCH("POOH",F41:F123,0)),1)</f>
        <v>37034.677083333336</v>
      </c>
      <c r="H16" s="40"/>
      <c r="I16" s="500"/>
      <c r="J16" s="497"/>
      <c r="K16" s="1"/>
      <c r="L16" s="40"/>
    </row>
    <row r="17" spans="2:12" ht="13.5" thickBot="1">
      <c r="B17" s="41"/>
      <c r="C17" s="497"/>
      <c r="D17" s="498"/>
      <c r="E17" s="300"/>
      <c r="F17" s="294" t="s">
        <v>205</v>
      </c>
      <c r="G17" s="516">
        <f>INDEX(D41:F123,(MATCH("RIG DOWN",F41:F123,0)),1)</f>
        <v>37034.697916666664</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SUM(E41:E123)</f>
        <v>0.4895833333284827</v>
      </c>
      <c r="H19" s="40"/>
      <c r="I19" s="500"/>
      <c r="J19" s="497"/>
      <c r="K19" s="1"/>
      <c r="L19" s="40"/>
    </row>
    <row r="20" spans="2:12" ht="15">
      <c r="B20" s="41"/>
      <c r="C20" s="497"/>
      <c r="D20" s="498"/>
      <c r="E20" s="300"/>
      <c r="F20" s="411" t="s">
        <v>198</v>
      </c>
      <c r="G20" s="415">
        <f>U124</f>
        <v>0.21180555555474712</v>
      </c>
      <c r="H20" s="40"/>
      <c r="I20" s="500"/>
      <c r="J20" s="497"/>
      <c r="K20" s="1"/>
      <c r="L20" s="40"/>
    </row>
    <row r="21" spans="2:12" ht="15.75" thickBot="1">
      <c r="B21" s="41"/>
      <c r="C21" s="497"/>
      <c r="D21" s="498"/>
      <c r="E21" s="300"/>
      <c r="F21" s="412" t="s">
        <v>199</v>
      </c>
      <c r="G21" s="416">
        <f>V124</f>
        <v>0</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417">
        <v>97.8</v>
      </c>
      <c r="H23" s="303" t="s">
        <v>193</v>
      </c>
      <c r="I23" s="500"/>
      <c r="J23" s="497"/>
      <c r="K23" s="1"/>
      <c r="L23" s="40"/>
    </row>
    <row r="24" spans="2:12" ht="13.5" thickBot="1">
      <c r="B24" s="41"/>
      <c r="C24" s="497"/>
      <c r="D24" s="498"/>
      <c r="E24" s="41"/>
      <c r="F24" s="307" t="s">
        <v>195</v>
      </c>
      <c r="G24" s="418">
        <v>2389</v>
      </c>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t="s">
        <v>300</v>
      </c>
      <c r="E31" s="279">
        <v>11.23</v>
      </c>
      <c r="F31" s="551"/>
      <c r="G31" s="259"/>
      <c r="H31" s="268"/>
      <c r="I31" s="259"/>
      <c r="J31" s="497"/>
      <c r="K31" s="1"/>
      <c r="L31" s="40"/>
    </row>
    <row r="32" spans="2:12" ht="12.75">
      <c r="B32" s="41"/>
      <c r="C32" s="497"/>
      <c r="D32" s="262" t="s">
        <v>301</v>
      </c>
      <c r="E32" s="262">
        <v>8.29</v>
      </c>
      <c r="F32" s="266"/>
      <c r="G32" s="260"/>
      <c r="H32" s="269"/>
      <c r="I32" s="260"/>
      <c r="J32" s="497"/>
      <c r="K32" s="1"/>
      <c r="L32" s="40"/>
    </row>
    <row r="33" spans="2:12" ht="12.75">
      <c r="B33" s="41"/>
      <c r="C33" s="497"/>
      <c r="D33" s="262" t="s">
        <v>295</v>
      </c>
      <c r="E33" s="262">
        <v>1.5</v>
      </c>
      <c r="F33" s="266"/>
      <c r="G33" s="260"/>
      <c r="H33" s="269"/>
      <c r="I33" s="260"/>
      <c r="J33" s="497"/>
      <c r="K33" s="1"/>
      <c r="L33" s="40"/>
    </row>
    <row r="34" spans="2:12" ht="12.75">
      <c r="B34" s="41"/>
      <c r="C34" s="497"/>
      <c r="D34" s="262"/>
      <c r="E34" s="264"/>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521">
        <v>37034.208333333336</v>
      </c>
      <c r="D41" s="521">
        <v>37034.274305555555</v>
      </c>
      <c r="E41" s="289">
        <f>IF(D41="","",(D41-C41))</f>
        <v>0.06597222221898846</v>
      </c>
      <c r="F41" s="293" t="s">
        <v>235</v>
      </c>
      <c r="G41" s="650" t="s">
        <v>298</v>
      </c>
      <c r="H41" s="650"/>
      <c r="I41" s="650"/>
      <c r="J41" s="651"/>
      <c r="L41" s="40"/>
      <c r="N41" s="409">
        <f>IF($F41="RIG UP",$E41,"")</f>
        <v>0.06597222221898846</v>
      </c>
      <c r="O41" s="409">
        <f>IF($F41="RUN IN HOLE",$E41,"")</f>
      </c>
      <c r="P41" s="409">
        <f>IF($F41="LOG UP",$E41,"")</f>
      </c>
      <c r="Q41" s="409">
        <f>IF($F41="LOGGER ON BOTTOM",$E41,"")</f>
      </c>
      <c r="R41" s="409">
        <f>IF($F41="LOG FINISH",$E41,"")</f>
      </c>
      <c r="S41" s="409">
        <f>IF($F41="POOH",$E41,"")</f>
      </c>
      <c r="T41" s="409">
        <f>IF($F41="RIG DOWN",$E41,"")</f>
      </c>
      <c r="U41" s="409">
        <f aca="true" t="shared" si="0" ref="U41:U106">IF($F41="DOWN",$E41,"")</f>
      </c>
      <c r="V41" s="409">
        <f>IF($F41="LOST",$E41,"")</f>
      </c>
    </row>
    <row r="42" spans="2:22" ht="12.75">
      <c r="B42" s="41"/>
      <c r="C42" s="521">
        <v>37034.274305555555</v>
      </c>
      <c r="D42" s="521">
        <v>37034.27916666667</v>
      </c>
      <c r="E42" s="289">
        <f aca="true" t="shared" si="1" ref="E42:E107">IF(D42="","",(D42-C42))</f>
        <v>0.004861111112404615</v>
      </c>
      <c r="F42" s="293" t="s">
        <v>236</v>
      </c>
      <c r="G42" s="634" t="s">
        <v>297</v>
      </c>
      <c r="H42" s="634"/>
      <c r="I42" s="634"/>
      <c r="J42" s="635"/>
      <c r="K42" s="1"/>
      <c r="L42" s="40"/>
      <c r="N42" s="409">
        <f aca="true" t="shared" si="2" ref="N42:N107">IF($F42="RIG UP",$E42,"")</f>
      </c>
      <c r="O42" s="409">
        <f aca="true" t="shared" si="3" ref="O42:O107">IF($F42="RUN IN HOLE",$E42,"")</f>
        <v>0.004861111112404615</v>
      </c>
      <c r="P42" s="409">
        <f aca="true" t="shared" si="4" ref="P42:P107">IF($F42="LOG UP",$E42,"")</f>
      </c>
      <c r="Q42" s="409">
        <f aca="true" t="shared" si="5" ref="Q42:Q107">IF($F42="LOGGER ON BOTTOM",$E42,"")</f>
      </c>
      <c r="R42" s="409">
        <f aca="true" t="shared" si="6" ref="R42:R107">IF($F42="LOG FINISH",$E42,"")</f>
      </c>
      <c r="S42" s="409">
        <f aca="true" t="shared" si="7" ref="S42:S107">IF($F42="POOH",$E42,"")</f>
      </c>
      <c r="T42" s="409">
        <f aca="true" t="shared" si="8" ref="T42:T107">IF($F42="RIG DOWN",$E42,"")</f>
      </c>
      <c r="U42" s="409">
        <f t="shared" si="0"/>
      </c>
      <c r="V42" s="409">
        <f aca="true" t="shared" si="9" ref="V42:V107">IF($F42="LOST",$E42,"")</f>
      </c>
    </row>
    <row r="43" spans="2:22" ht="12.75">
      <c r="B43" s="41"/>
      <c r="C43" s="521">
        <v>37034.27916666667</v>
      </c>
      <c r="D43" s="521">
        <v>37034.333333333336</v>
      </c>
      <c r="E43" s="289">
        <f t="shared" si="1"/>
        <v>0.05416666666860692</v>
      </c>
      <c r="F43" s="293" t="s">
        <v>236</v>
      </c>
      <c r="G43" s="630" t="s">
        <v>296</v>
      </c>
      <c r="H43" s="631"/>
      <c r="I43" s="631"/>
      <c r="J43" s="632"/>
      <c r="K43" s="1"/>
      <c r="L43" s="40"/>
      <c r="N43" s="409">
        <f t="shared" si="2"/>
      </c>
      <c r="O43" s="409">
        <f t="shared" si="3"/>
        <v>0.05416666666860692</v>
      </c>
      <c r="P43" s="409">
        <f t="shared" si="4"/>
      </c>
      <c r="Q43" s="409">
        <f t="shared" si="5"/>
      </c>
      <c r="R43" s="409">
        <f t="shared" si="6"/>
      </c>
      <c r="S43" s="409">
        <f t="shared" si="7"/>
      </c>
      <c r="T43" s="409">
        <f t="shared" si="8"/>
      </c>
      <c r="U43" s="409">
        <f t="shared" si="0"/>
      </c>
      <c r="V43" s="409">
        <f t="shared" si="9"/>
      </c>
    </row>
    <row r="44" spans="2:22" ht="15" customHeight="1">
      <c r="B44" s="41"/>
      <c r="C44" s="521">
        <v>37034.333333333336</v>
      </c>
      <c r="D44" s="521">
        <v>37034.34722222222</v>
      </c>
      <c r="E44" s="289">
        <f t="shared" si="1"/>
        <v>0.01388888888322981</v>
      </c>
      <c r="F44" s="293" t="s">
        <v>237</v>
      </c>
      <c r="G44" s="630" t="s">
        <v>302</v>
      </c>
      <c r="H44" s="636"/>
      <c r="I44" s="636"/>
      <c r="J44" s="637"/>
      <c r="K44" s="1"/>
      <c r="L44" s="40"/>
      <c r="N44" s="409">
        <f t="shared" si="2"/>
      </c>
      <c r="O44" s="409">
        <f t="shared" si="3"/>
      </c>
      <c r="P44" s="409">
        <f t="shared" si="4"/>
        <v>0.01388888888322981</v>
      </c>
      <c r="Q44" s="409">
        <f t="shared" si="5"/>
      </c>
      <c r="R44" s="409">
        <f t="shared" si="6"/>
      </c>
      <c r="S44" s="409">
        <f t="shared" si="7"/>
      </c>
      <c r="T44" s="409">
        <f t="shared" si="8"/>
      </c>
      <c r="U44" s="409">
        <f t="shared" si="0"/>
      </c>
      <c r="V44" s="409">
        <f t="shared" si="9"/>
      </c>
    </row>
    <row r="45" spans="2:22" ht="12.75">
      <c r="B45" s="41"/>
      <c r="C45" s="521">
        <v>37034.34722222222</v>
      </c>
      <c r="D45" s="521">
        <v>37034.36111111111</v>
      </c>
      <c r="E45" s="289">
        <f t="shared" si="1"/>
        <v>0.013888888890505768</v>
      </c>
      <c r="F45" s="293" t="s">
        <v>242</v>
      </c>
      <c r="G45" s="638" t="s">
        <v>303</v>
      </c>
      <c r="H45" s="638"/>
      <c r="I45" s="638"/>
      <c r="J45" s="639"/>
      <c r="K45" s="1"/>
      <c r="L45" s="40"/>
      <c r="N45" s="409">
        <f t="shared" si="2"/>
      </c>
      <c r="O45" s="409">
        <f t="shared" si="3"/>
      </c>
      <c r="P45" s="409">
        <f t="shared" si="4"/>
      </c>
      <c r="Q45" s="409">
        <f t="shared" si="5"/>
      </c>
      <c r="R45" s="409">
        <f t="shared" si="6"/>
      </c>
      <c r="S45" s="409">
        <f t="shared" si="7"/>
      </c>
      <c r="T45" s="409">
        <f t="shared" si="8"/>
      </c>
      <c r="U45" s="409">
        <f t="shared" si="0"/>
        <v>0.013888888890505768</v>
      </c>
      <c r="V45" s="409">
        <f t="shared" si="9"/>
      </c>
    </row>
    <row r="46" spans="2:22" ht="12.75">
      <c r="B46" s="41"/>
      <c r="C46" s="521">
        <v>37034.36111111111</v>
      </c>
      <c r="D46" s="521">
        <v>37034.368055555555</v>
      </c>
      <c r="E46" s="289">
        <f t="shared" si="1"/>
        <v>0.006944444445252884</v>
      </c>
      <c r="F46" s="293" t="s">
        <v>242</v>
      </c>
      <c r="G46" s="634" t="s">
        <v>304</v>
      </c>
      <c r="H46" s="634"/>
      <c r="I46" s="634"/>
      <c r="J46" s="635"/>
      <c r="K46" s="1"/>
      <c r="L46" s="40"/>
      <c r="N46" s="409">
        <f t="shared" si="2"/>
      </c>
      <c r="O46" s="409">
        <f t="shared" si="3"/>
      </c>
      <c r="P46" s="409">
        <f t="shared" si="4"/>
      </c>
      <c r="Q46" s="409">
        <f t="shared" si="5"/>
      </c>
      <c r="R46" s="409">
        <f t="shared" si="6"/>
      </c>
      <c r="S46" s="409">
        <f t="shared" si="7"/>
      </c>
      <c r="T46" s="409">
        <f t="shared" si="8"/>
      </c>
      <c r="U46" s="409">
        <f t="shared" si="0"/>
        <v>0.006944444445252884</v>
      </c>
      <c r="V46" s="409">
        <f t="shared" si="9"/>
      </c>
    </row>
    <row r="47" spans="2:22" ht="12.75">
      <c r="B47" s="41"/>
      <c r="C47" s="521">
        <v>37034.368055555555</v>
      </c>
      <c r="D47" s="521">
        <v>37034.385416666664</v>
      </c>
      <c r="E47" s="289">
        <f t="shared" si="1"/>
        <v>0.01736111110949423</v>
      </c>
      <c r="F47" s="293" t="s">
        <v>242</v>
      </c>
      <c r="G47" s="634" t="s">
        <v>305</v>
      </c>
      <c r="H47" s="634"/>
      <c r="I47" s="634"/>
      <c r="J47" s="635"/>
      <c r="K47" s="1"/>
      <c r="L47" s="40"/>
      <c r="N47" s="409">
        <f t="shared" si="2"/>
      </c>
      <c r="O47" s="409">
        <f t="shared" si="3"/>
      </c>
      <c r="P47" s="409">
        <f t="shared" si="4"/>
      </c>
      <c r="Q47" s="409">
        <f t="shared" si="5"/>
      </c>
      <c r="R47" s="409">
        <f>IF($F47="LOG FINISH",$E47,"")</f>
      </c>
      <c r="S47" s="409">
        <f t="shared" si="7"/>
      </c>
      <c r="T47" s="409">
        <f t="shared" si="8"/>
      </c>
      <c r="U47" s="409">
        <f t="shared" si="0"/>
        <v>0.01736111110949423</v>
      </c>
      <c r="V47" s="409">
        <f t="shared" si="9"/>
      </c>
    </row>
    <row r="48" spans="2:22" ht="12.75">
      <c r="B48" s="41"/>
      <c r="C48" s="521">
        <v>37034.385416666664</v>
      </c>
      <c r="D48" s="521">
        <v>37034.395833333336</v>
      </c>
      <c r="E48" s="289">
        <f t="shared" si="1"/>
        <v>0.010416666671517305</v>
      </c>
      <c r="F48" s="293" t="s">
        <v>242</v>
      </c>
      <c r="G48" s="630" t="s">
        <v>306</v>
      </c>
      <c r="H48" s="636"/>
      <c r="I48" s="636"/>
      <c r="J48" s="637"/>
      <c r="K48" s="1"/>
      <c r="L48" s="40"/>
      <c r="N48" s="409">
        <f t="shared" si="2"/>
      </c>
      <c r="O48" s="409">
        <f t="shared" si="3"/>
      </c>
      <c r="P48" s="409">
        <f t="shared" si="4"/>
      </c>
      <c r="Q48" s="409">
        <f t="shared" si="5"/>
      </c>
      <c r="R48" s="409">
        <f t="shared" si="6"/>
      </c>
      <c r="S48" s="409">
        <f t="shared" si="7"/>
      </c>
      <c r="T48" s="409">
        <f t="shared" si="8"/>
      </c>
      <c r="U48" s="409">
        <f t="shared" si="0"/>
        <v>0.010416666671517305</v>
      </c>
      <c r="V48" s="409">
        <f t="shared" si="9"/>
      </c>
    </row>
    <row r="49" spans="2:22" ht="12.75">
      <c r="B49" s="41"/>
      <c r="C49" s="521">
        <v>37034.395833333336</v>
      </c>
      <c r="D49" s="521">
        <v>37034.430555555555</v>
      </c>
      <c r="E49" s="289">
        <f t="shared" si="1"/>
        <v>0.03472222221898846</v>
      </c>
      <c r="F49" s="293" t="s">
        <v>242</v>
      </c>
      <c r="G49" s="630" t="s">
        <v>307</v>
      </c>
      <c r="H49" s="636"/>
      <c r="I49" s="636"/>
      <c r="J49" s="637"/>
      <c r="K49" s="1"/>
      <c r="L49" s="40"/>
      <c r="N49" s="409">
        <f t="shared" si="2"/>
      </c>
      <c r="O49" s="409">
        <f t="shared" si="3"/>
      </c>
      <c r="P49" s="409">
        <f t="shared" si="4"/>
      </c>
      <c r="Q49" s="409">
        <f t="shared" si="5"/>
      </c>
      <c r="R49" s="409">
        <f t="shared" si="6"/>
      </c>
      <c r="S49" s="409">
        <f t="shared" si="7"/>
      </c>
      <c r="T49" s="409">
        <f t="shared" si="8"/>
      </c>
      <c r="U49" s="409">
        <f t="shared" si="0"/>
        <v>0.03472222221898846</v>
      </c>
      <c r="V49" s="409">
        <f t="shared" si="9"/>
      </c>
    </row>
    <row r="50" spans="2:22" ht="12.75">
      <c r="B50" s="41"/>
      <c r="C50" s="521">
        <v>37034.430555555555</v>
      </c>
      <c r="D50" s="521">
        <v>37034.447916666664</v>
      </c>
      <c r="E50" s="289">
        <f t="shared" si="1"/>
        <v>0.01736111110949423</v>
      </c>
      <c r="F50" s="293" t="s">
        <v>242</v>
      </c>
      <c r="G50" s="634" t="s">
        <v>308</v>
      </c>
      <c r="H50" s="634"/>
      <c r="I50" s="634"/>
      <c r="J50" s="635"/>
      <c r="K50" s="1"/>
      <c r="L50" s="40"/>
      <c r="N50" s="409">
        <f t="shared" si="2"/>
      </c>
      <c r="O50" s="409">
        <f t="shared" si="3"/>
      </c>
      <c r="P50" s="409">
        <f t="shared" si="4"/>
      </c>
      <c r="Q50" s="409">
        <f t="shared" si="5"/>
      </c>
      <c r="R50" s="409">
        <f t="shared" si="6"/>
      </c>
      <c r="S50" s="409">
        <f t="shared" si="7"/>
      </c>
      <c r="T50" s="409">
        <f t="shared" si="8"/>
      </c>
      <c r="U50" s="409">
        <f t="shared" si="0"/>
        <v>0.01736111110949423</v>
      </c>
      <c r="V50" s="409">
        <f t="shared" si="9"/>
      </c>
    </row>
    <row r="51" spans="2:22" ht="12.75">
      <c r="B51" s="41"/>
      <c r="C51" s="521">
        <v>37034.447916666664</v>
      </c>
      <c r="D51" s="521">
        <v>37034.48611111111</v>
      </c>
      <c r="E51" s="289">
        <f t="shared" si="1"/>
        <v>0.038194444445252884</v>
      </c>
      <c r="F51" s="293" t="s">
        <v>242</v>
      </c>
      <c r="G51" s="634" t="s">
        <v>309</v>
      </c>
      <c r="H51" s="634"/>
      <c r="I51" s="634"/>
      <c r="J51" s="635"/>
      <c r="K51" s="1"/>
      <c r="L51" s="40"/>
      <c r="N51" s="409">
        <f t="shared" si="2"/>
      </c>
      <c r="O51" s="409">
        <f t="shared" si="3"/>
      </c>
      <c r="P51" s="409">
        <f t="shared" si="4"/>
      </c>
      <c r="Q51" s="409">
        <f t="shared" si="5"/>
      </c>
      <c r="R51" s="409">
        <f t="shared" si="6"/>
      </c>
      <c r="S51" s="409">
        <f t="shared" si="7"/>
      </c>
      <c r="T51" s="409">
        <f t="shared" si="8"/>
      </c>
      <c r="U51" s="409">
        <f t="shared" si="0"/>
        <v>0.038194444445252884</v>
      </c>
      <c r="V51" s="409">
        <f t="shared" si="9"/>
      </c>
    </row>
    <row r="52" spans="2:22" ht="12.75">
      <c r="B52" s="41"/>
      <c r="C52" s="521">
        <v>37034.48611111111</v>
      </c>
      <c r="D52" s="521">
        <v>37034.493055555555</v>
      </c>
      <c r="E52" s="289">
        <f t="shared" si="1"/>
        <v>0.006944444445252884</v>
      </c>
      <c r="F52" s="293" t="s">
        <v>265</v>
      </c>
      <c r="G52" s="630" t="s">
        <v>310</v>
      </c>
      <c r="H52" s="636"/>
      <c r="I52" s="636"/>
      <c r="J52" s="637"/>
      <c r="K52" s="1"/>
      <c r="L52" s="40"/>
      <c r="N52" s="409">
        <f t="shared" si="2"/>
      </c>
      <c r="O52" s="409">
        <f t="shared" si="3"/>
      </c>
      <c r="P52" s="409">
        <f t="shared" si="4"/>
      </c>
      <c r="Q52" s="409">
        <f t="shared" si="5"/>
      </c>
      <c r="R52" s="409">
        <f t="shared" si="6"/>
      </c>
      <c r="S52" s="409">
        <f t="shared" si="7"/>
      </c>
      <c r="T52" s="409">
        <f t="shared" si="8"/>
      </c>
      <c r="U52" s="409">
        <f t="shared" si="0"/>
      </c>
      <c r="V52" s="409">
        <f t="shared" si="9"/>
      </c>
    </row>
    <row r="53" spans="2:22" ht="12.75">
      <c r="B53" s="41"/>
      <c r="C53" s="521">
        <v>37034.493055555555</v>
      </c>
      <c r="D53" s="521">
        <v>37034.604166666664</v>
      </c>
      <c r="E53" s="289">
        <f t="shared" si="1"/>
        <v>0.11111111110949423</v>
      </c>
      <c r="F53" s="293" t="s">
        <v>265</v>
      </c>
      <c r="G53" s="630" t="s">
        <v>311</v>
      </c>
      <c r="H53" s="636"/>
      <c r="I53" s="636"/>
      <c r="J53" s="637"/>
      <c r="K53" s="1"/>
      <c r="L53" s="40"/>
      <c r="N53" s="409">
        <f t="shared" si="2"/>
      </c>
      <c r="O53" s="409">
        <f t="shared" si="3"/>
      </c>
      <c r="P53" s="409">
        <f t="shared" si="4"/>
      </c>
      <c r="Q53" s="409">
        <f t="shared" si="5"/>
      </c>
      <c r="R53" s="409">
        <f t="shared" si="6"/>
      </c>
      <c r="S53" s="409">
        <f t="shared" si="7"/>
      </c>
      <c r="T53" s="409">
        <f t="shared" si="8"/>
      </c>
      <c r="U53" s="409">
        <f t="shared" si="0"/>
      </c>
      <c r="V53" s="409">
        <f t="shared" si="9"/>
      </c>
    </row>
    <row r="54" spans="2:22" ht="12.75">
      <c r="B54" s="41"/>
      <c r="C54" s="521">
        <v>37034.604166666664</v>
      </c>
      <c r="D54" s="521">
        <v>37034.614583333336</v>
      </c>
      <c r="E54" s="289">
        <f t="shared" si="1"/>
        <v>0.010416666671517305</v>
      </c>
      <c r="F54" s="293" t="s">
        <v>237</v>
      </c>
      <c r="G54" s="630" t="s">
        <v>312</v>
      </c>
      <c r="H54" s="636"/>
      <c r="I54" s="636"/>
      <c r="J54" s="637"/>
      <c r="K54" s="1"/>
      <c r="L54" s="40"/>
      <c r="N54" s="409">
        <f t="shared" si="2"/>
      </c>
      <c r="O54" s="409">
        <f t="shared" si="3"/>
      </c>
      <c r="P54" s="409">
        <f t="shared" si="4"/>
        <v>0.010416666671517305</v>
      </c>
      <c r="Q54" s="409">
        <f t="shared" si="5"/>
      </c>
      <c r="R54" s="409">
        <f t="shared" si="6"/>
      </c>
      <c r="S54" s="409">
        <f t="shared" si="7"/>
      </c>
      <c r="T54" s="409">
        <f t="shared" si="8"/>
      </c>
      <c r="U54" s="409">
        <f t="shared" si="0"/>
      </c>
      <c r="V54" s="409">
        <f t="shared" si="9"/>
      </c>
    </row>
    <row r="55" spans="2:22" ht="12.75">
      <c r="B55" s="41"/>
      <c r="C55" s="521">
        <v>37034.614583333336</v>
      </c>
      <c r="D55" s="521">
        <v>37034.635416666664</v>
      </c>
      <c r="E55" s="289">
        <f t="shared" si="1"/>
        <v>0.020833333328482695</v>
      </c>
      <c r="F55" s="293" t="s">
        <v>242</v>
      </c>
      <c r="G55" s="634" t="s">
        <v>313</v>
      </c>
      <c r="H55" s="634"/>
      <c r="I55" s="634"/>
      <c r="J55" s="635"/>
      <c r="K55" s="1"/>
      <c r="L55" s="40"/>
      <c r="N55" s="409">
        <f t="shared" si="2"/>
      </c>
      <c r="O55" s="409">
        <f t="shared" si="3"/>
      </c>
      <c r="P55" s="409">
        <f t="shared" si="4"/>
      </c>
      <c r="Q55" s="409">
        <f t="shared" si="5"/>
      </c>
      <c r="R55" s="409">
        <f t="shared" si="6"/>
      </c>
      <c r="S55" s="409">
        <f t="shared" si="7"/>
      </c>
      <c r="T55" s="409">
        <f t="shared" si="8"/>
      </c>
      <c r="U55" s="409">
        <f t="shared" si="0"/>
        <v>0.020833333328482695</v>
      </c>
      <c r="V55" s="409">
        <f t="shared" si="9"/>
      </c>
    </row>
    <row r="56" spans="2:22" ht="12.75">
      <c r="B56" s="41"/>
      <c r="C56" s="521">
        <v>37034.635416666664</v>
      </c>
      <c r="D56" s="521">
        <v>37034.635416666664</v>
      </c>
      <c r="E56" s="289">
        <f t="shared" si="1"/>
        <v>0</v>
      </c>
      <c r="F56" s="293" t="s">
        <v>239</v>
      </c>
      <c r="G56" s="458" t="s">
        <v>337</v>
      </c>
      <c r="H56" s="458"/>
      <c r="I56" s="458"/>
      <c r="J56" s="459"/>
      <c r="K56" s="1"/>
      <c r="L56" s="40"/>
      <c r="N56" s="409"/>
      <c r="O56" s="409"/>
      <c r="P56" s="409"/>
      <c r="Q56" s="409"/>
      <c r="R56" s="409"/>
      <c r="S56" s="409"/>
      <c r="T56" s="409"/>
      <c r="U56" s="409"/>
      <c r="V56" s="409"/>
    </row>
    <row r="57" spans="2:22" ht="12.75">
      <c r="B57" s="41"/>
      <c r="C57" s="521">
        <v>37034.635416666664</v>
      </c>
      <c r="D57" s="521">
        <v>37034.677083333336</v>
      </c>
      <c r="E57" s="289">
        <f t="shared" si="1"/>
        <v>0.041666666671517305</v>
      </c>
      <c r="F57" s="293" t="s">
        <v>242</v>
      </c>
      <c r="G57" s="630" t="s">
        <v>314</v>
      </c>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v>0.041666666671517305</v>
      </c>
      <c r="V57" s="409">
        <f t="shared" si="9"/>
      </c>
    </row>
    <row r="58" spans="2:22" ht="12.75">
      <c r="B58" s="41"/>
      <c r="C58" s="521">
        <v>37034.677083333336</v>
      </c>
      <c r="D58" s="521">
        <v>37034.677083333336</v>
      </c>
      <c r="E58" s="289">
        <f t="shared" si="1"/>
        <v>0</v>
      </c>
      <c r="F58" s="293" t="s">
        <v>240</v>
      </c>
      <c r="G58" s="552" t="s">
        <v>338</v>
      </c>
      <c r="H58" s="553"/>
      <c r="I58" s="553"/>
      <c r="J58" s="554"/>
      <c r="K58" s="1"/>
      <c r="L58" s="40"/>
      <c r="N58" s="409"/>
      <c r="O58" s="409"/>
      <c r="P58" s="409"/>
      <c r="Q58" s="409"/>
      <c r="R58" s="409"/>
      <c r="S58" s="409"/>
      <c r="T58" s="409"/>
      <c r="U58" s="409"/>
      <c r="V58" s="409"/>
    </row>
    <row r="59" spans="2:22" ht="12.75">
      <c r="B59" s="41"/>
      <c r="C59" s="521">
        <v>37034.677083333336</v>
      </c>
      <c r="D59" s="521">
        <v>37034.6875</v>
      </c>
      <c r="E59" s="289">
        <f t="shared" si="1"/>
        <v>0.010416666664241347</v>
      </c>
      <c r="F59" s="293" t="s">
        <v>242</v>
      </c>
      <c r="G59" s="630" t="s">
        <v>315</v>
      </c>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v>0.010416666664241347</v>
      </c>
      <c r="V59" s="409">
        <f t="shared" si="9"/>
      </c>
    </row>
    <row r="60" spans="2:22" ht="12.75">
      <c r="B60" s="41"/>
      <c r="C60" s="521">
        <v>37034.6875</v>
      </c>
      <c r="D60" s="521">
        <v>37034.697916666664</v>
      </c>
      <c r="E60" s="289">
        <f t="shared" si="1"/>
        <v>0.010416666664241347</v>
      </c>
      <c r="F60" s="293" t="s">
        <v>241</v>
      </c>
      <c r="G60" s="630" t="s">
        <v>316</v>
      </c>
      <c r="H60" s="636"/>
      <c r="I60" s="636"/>
      <c r="J60" s="637"/>
      <c r="K60" s="1"/>
      <c r="L60" s="40"/>
      <c r="N60" s="409">
        <f t="shared" si="2"/>
      </c>
      <c r="O60" s="409">
        <f t="shared" si="3"/>
      </c>
      <c r="P60" s="409">
        <f t="shared" si="4"/>
      </c>
      <c r="Q60" s="409">
        <f t="shared" si="5"/>
      </c>
      <c r="R60" s="409">
        <f t="shared" si="6"/>
      </c>
      <c r="S60" s="409">
        <f t="shared" si="7"/>
      </c>
      <c r="T60" s="409">
        <f t="shared" si="8"/>
        <v>0.010416666664241347</v>
      </c>
      <c r="U60" s="409">
        <f t="shared" si="0"/>
      </c>
      <c r="V60" s="409">
        <f t="shared" si="9"/>
      </c>
    </row>
    <row r="61" spans="2:22" ht="12.75">
      <c r="B61" s="41"/>
      <c r="C61" s="290"/>
      <c r="D61" s="286"/>
      <c r="E61" s="289">
        <f t="shared" si="1"/>
      </c>
      <c r="F61" s="293"/>
      <c r="G61" s="630"/>
      <c r="H61" s="636"/>
      <c r="I61" s="636"/>
      <c r="J61" s="637"/>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4"/>
      <c r="H62" s="634"/>
      <c r="I62" s="634"/>
      <c r="J62" s="635"/>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4"/>
      <c r="H63" s="634"/>
      <c r="I63" s="634"/>
      <c r="J63" s="635"/>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0"/>
      <c r="H64" s="636"/>
      <c r="I64" s="636"/>
      <c r="J64" s="637"/>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290"/>
      <c r="D75" s="286"/>
      <c r="E75" s="289">
        <f t="shared" si="1"/>
      </c>
      <c r="F75" s="293"/>
      <c r="G75" s="634"/>
      <c r="H75" s="634"/>
      <c r="I75" s="634"/>
      <c r="J75" s="635"/>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290"/>
      <c r="D76" s="286"/>
      <c r="E76" s="289">
        <f t="shared" si="1"/>
      </c>
      <c r="F76" s="293"/>
      <c r="G76" s="634"/>
      <c r="H76" s="634"/>
      <c r="I76" s="634"/>
      <c r="J76" s="635"/>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68"/>
      <c r="G77" s="652"/>
      <c r="H77" s="653"/>
      <c r="I77" s="653"/>
      <c r="J77" s="654"/>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68"/>
      <c r="G78" s="633"/>
      <c r="H78" s="634"/>
      <c r="I78" s="634"/>
      <c r="J78" s="635"/>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491"/>
      <c r="D79" s="467"/>
      <c r="E79" s="289">
        <f t="shared" si="1"/>
      </c>
      <c r="F79" s="473"/>
      <c r="G79" s="652"/>
      <c r="H79" s="653"/>
      <c r="I79" s="653"/>
      <c r="J79" s="654"/>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491"/>
      <c r="D80" s="467"/>
      <c r="E80" s="289">
        <f t="shared" si="1"/>
      </c>
      <c r="F80" s="468"/>
      <c r="G80" s="633"/>
      <c r="H80" s="634"/>
      <c r="I80" s="634"/>
      <c r="J80" s="63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3"/>
      <c r="G81" s="474"/>
      <c r="H81" s="466"/>
      <c r="I81" s="466"/>
      <c r="J81" s="475"/>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476"/>
      <c r="G82" s="633"/>
      <c r="H82" s="634"/>
      <c r="I82" s="634"/>
      <c r="J82" s="635"/>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473"/>
      <c r="G83" s="477"/>
      <c r="H83" s="478"/>
      <c r="I83" s="478"/>
      <c r="J83" s="479"/>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29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290"/>
      <c r="D86" s="286"/>
      <c r="E86" s="289">
        <f t="shared" si="1"/>
      </c>
      <c r="F86" s="293"/>
      <c r="G86" s="633"/>
      <c r="H86" s="634"/>
      <c r="I86" s="634"/>
      <c r="J86" s="635"/>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290"/>
      <c r="D87" s="286"/>
      <c r="E87" s="289">
        <f t="shared" si="1"/>
      </c>
      <c r="F87" s="473"/>
      <c r="G87" s="633"/>
      <c r="H87" s="634"/>
      <c r="I87" s="634"/>
      <c r="J87" s="635"/>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492"/>
      <c r="D88" s="480"/>
      <c r="E88" s="481">
        <f t="shared" si="1"/>
      </c>
      <c r="F88" s="293"/>
      <c r="G88" s="477"/>
      <c r="H88" s="478"/>
      <c r="I88" s="478"/>
      <c r="J88" s="479"/>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633"/>
      <c r="H89" s="634"/>
      <c r="I89" s="634"/>
      <c r="J89" s="635"/>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293"/>
      <c r="G90" s="482"/>
      <c r="H90" s="483"/>
      <c r="I90" s="483"/>
      <c r="J90" s="484"/>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290"/>
      <c r="D91" s="286"/>
      <c r="E91" s="289">
        <f t="shared" si="1"/>
      </c>
      <c r="F91" s="293"/>
      <c r="G91" s="633"/>
      <c r="H91" s="634"/>
      <c r="I91" s="634"/>
      <c r="J91" s="63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290"/>
      <c r="D92" s="286"/>
      <c r="E92" s="289">
        <f t="shared" si="1"/>
      </c>
      <c r="F92" s="473"/>
      <c r="G92" s="633"/>
      <c r="H92" s="634"/>
      <c r="I92" s="634"/>
      <c r="J92" s="635"/>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493"/>
      <c r="D93" s="485"/>
      <c r="E93" s="496">
        <f t="shared" si="1"/>
      </c>
      <c r="F93" s="476"/>
      <c r="G93" s="474"/>
      <c r="H93" s="466"/>
      <c r="I93" s="466"/>
      <c r="J93" s="475"/>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290"/>
      <c r="D94" s="286"/>
      <c r="E94" s="289">
        <f t="shared" si="1"/>
      </c>
      <c r="F94" s="473"/>
      <c r="G94" s="472"/>
      <c r="H94" s="458"/>
      <c r="I94" s="458"/>
      <c r="J94" s="459"/>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477"/>
      <c r="H95" s="478"/>
      <c r="I95" s="478"/>
      <c r="J95" s="479"/>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3"/>
      <c r="H96" s="634"/>
      <c r="I96" s="634"/>
      <c r="J96" s="635"/>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0"/>
      <c r="H97" s="631"/>
      <c r="I97" s="631"/>
      <c r="J97" s="632"/>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3"/>
      <c r="H98" s="634"/>
      <c r="I98" s="634"/>
      <c r="J98" s="635"/>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630"/>
      <c r="H99" s="631"/>
      <c r="I99" s="631"/>
      <c r="J99" s="632"/>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630"/>
      <c r="H100" s="631"/>
      <c r="I100" s="631"/>
      <c r="J100" s="632"/>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293"/>
      <c r="G102" s="477"/>
      <c r="H102" s="478"/>
      <c r="I102" s="478"/>
      <c r="J102" s="479"/>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289">
        <f t="shared" si="1"/>
      </c>
      <c r="F103" s="293"/>
      <c r="G103" s="477"/>
      <c r="H103" s="478"/>
      <c r="I103" s="478"/>
      <c r="J103" s="479"/>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2" ht="12.75">
      <c r="B104" s="41"/>
      <c r="C104" s="491"/>
      <c r="D104" s="467"/>
      <c r="E104" s="289">
        <f t="shared" si="1"/>
      </c>
      <c r="F104" s="476"/>
      <c r="G104" s="474"/>
      <c r="H104" s="466"/>
      <c r="I104" s="466"/>
      <c r="J104" s="475"/>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row>
    <row r="105" spans="2:22" ht="12.75">
      <c r="B105" s="41"/>
      <c r="C105" s="491"/>
      <c r="D105" s="467"/>
      <c r="E105" s="501">
        <f t="shared" si="1"/>
      </c>
      <c r="F105" s="502"/>
      <c r="G105" s="469"/>
      <c r="H105" s="470"/>
      <c r="I105" s="470"/>
      <c r="J105" s="471"/>
      <c r="K105" s="1"/>
      <c r="L105" s="40"/>
      <c r="N105" s="409">
        <f t="shared" si="2"/>
      </c>
      <c r="O105" s="409">
        <f t="shared" si="3"/>
      </c>
      <c r="P105" s="409">
        <f t="shared" si="4"/>
      </c>
      <c r="Q105" s="409">
        <f t="shared" si="5"/>
      </c>
      <c r="R105" s="409">
        <f t="shared" si="6"/>
      </c>
      <c r="S105" s="409">
        <f t="shared" si="7"/>
      </c>
      <c r="T105" s="409">
        <f t="shared" si="8"/>
      </c>
      <c r="U105" s="409">
        <f t="shared" si="0"/>
      </c>
      <c r="V105" s="409">
        <f t="shared" si="9"/>
      </c>
    </row>
    <row r="106" spans="2:23" ht="12.75">
      <c r="B106" s="41"/>
      <c r="C106" s="290"/>
      <c r="D106" s="286"/>
      <c r="E106" s="503">
        <f t="shared" si="1"/>
      </c>
      <c r="F106" s="473"/>
      <c r="G106" s="472"/>
      <c r="H106" s="458"/>
      <c r="I106" s="458"/>
      <c r="J106" s="459"/>
      <c r="K106" s="1"/>
      <c r="L106" s="40"/>
      <c r="N106" s="409">
        <f t="shared" si="2"/>
      </c>
      <c r="O106" s="409">
        <f t="shared" si="3"/>
      </c>
      <c r="P106" s="409">
        <f t="shared" si="4"/>
      </c>
      <c r="Q106" s="409">
        <f t="shared" si="5"/>
      </c>
      <c r="R106" s="409">
        <f t="shared" si="6"/>
      </c>
      <c r="S106" s="409">
        <f t="shared" si="7"/>
      </c>
      <c r="T106" s="409">
        <f t="shared" si="8"/>
      </c>
      <c r="U106" s="409">
        <f t="shared" si="0"/>
      </c>
      <c r="V106" s="409">
        <f t="shared" si="9"/>
      </c>
      <c r="W106" s="462"/>
    </row>
    <row r="107" spans="2:22" ht="12.75">
      <c r="B107" s="41"/>
      <c r="C107" s="290"/>
      <c r="D107" s="286"/>
      <c r="E107" s="503">
        <f t="shared" si="1"/>
      </c>
      <c r="F107" s="473"/>
      <c r="G107" s="472"/>
      <c r="H107" s="458"/>
      <c r="I107" s="458"/>
      <c r="J107" s="459"/>
      <c r="K107" s="1"/>
      <c r="L107" s="40"/>
      <c r="N107" s="409">
        <f t="shared" si="2"/>
      </c>
      <c r="O107" s="409">
        <f t="shared" si="3"/>
      </c>
      <c r="P107" s="409">
        <f t="shared" si="4"/>
      </c>
      <c r="Q107" s="409">
        <f t="shared" si="5"/>
      </c>
      <c r="R107" s="409">
        <f t="shared" si="6"/>
      </c>
      <c r="S107" s="409">
        <f t="shared" si="7"/>
      </c>
      <c r="T107" s="409">
        <f t="shared" si="8"/>
      </c>
      <c r="U107" s="409">
        <f aca="true" t="shared" si="10" ref="U107:U123">IF($F107="DOWN",$E107,"")</f>
      </c>
      <c r="V107" s="409">
        <f t="shared" si="9"/>
      </c>
    </row>
    <row r="108" spans="2:22" ht="12.75">
      <c r="B108" s="41"/>
      <c r="C108" s="290"/>
      <c r="D108" s="286"/>
      <c r="E108" s="503">
        <f aca="true" t="shared" si="11" ref="E108:E122">IF(D108="","",(D108-C108))</f>
      </c>
      <c r="F108" s="473"/>
      <c r="G108" s="472"/>
      <c r="H108" s="458"/>
      <c r="I108" s="458"/>
      <c r="J108" s="459"/>
      <c r="K108" s="1"/>
      <c r="L108" s="40"/>
      <c r="N108" s="409">
        <f aca="true" t="shared" si="12" ref="N108:N123">IF($F108="RIG UP",$E108,"")</f>
      </c>
      <c r="O108" s="409">
        <f aca="true" t="shared" si="13" ref="O108:O123">IF($F108="RUN IN HOLE",$E108,"")</f>
      </c>
      <c r="P108" s="409">
        <f aca="true" t="shared" si="14" ref="P108:P123">IF($F108="LOG UP",$E108,"")</f>
      </c>
      <c r="Q108" s="409">
        <f aca="true" t="shared" si="15" ref="Q108:Q123">IF($F108="LOGGER ON BOTTOM",$E108,"")</f>
      </c>
      <c r="R108" s="409">
        <f aca="true" t="shared" si="16" ref="R108:R123">IF($F108="LOG FINISH",$E108,"")</f>
      </c>
      <c r="S108" s="409">
        <f aca="true" t="shared" si="17" ref="S108:S123">IF($F108="POOH",$E108,"")</f>
      </c>
      <c r="T108" s="409">
        <f aca="true" t="shared" si="18" ref="T108:T123">IF($F108="RIG DOWN",$E108,"")</f>
      </c>
      <c r="U108" s="409">
        <f t="shared" si="10"/>
      </c>
      <c r="V108" s="409">
        <f aca="true" t="shared" si="19" ref="V108:V123">IF($F108="LOST",$E108,"")</f>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2.75">
      <c r="B121" s="41"/>
      <c r="C121" s="290"/>
      <c r="D121" s="286"/>
      <c r="E121" s="503">
        <f t="shared" si="11"/>
      </c>
      <c r="F121" s="473"/>
      <c r="G121" s="472"/>
      <c r="H121" s="458"/>
      <c r="I121" s="458"/>
      <c r="J121" s="459"/>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2.75">
      <c r="B122" s="41"/>
      <c r="C122" s="290"/>
      <c r="D122" s="286"/>
      <c r="E122" s="503">
        <f t="shared" si="11"/>
      </c>
      <c r="F122" s="473"/>
      <c r="G122" s="472"/>
      <c r="H122" s="458"/>
      <c r="I122" s="458"/>
      <c r="J122" s="459"/>
      <c r="K122" s="1"/>
      <c r="L122" s="40"/>
      <c r="N122" s="409">
        <f t="shared" si="12"/>
      </c>
      <c r="O122" s="409">
        <f t="shared" si="13"/>
      </c>
      <c r="P122" s="409">
        <f t="shared" si="14"/>
      </c>
      <c r="Q122" s="409">
        <f t="shared" si="15"/>
      </c>
      <c r="R122" s="409">
        <f t="shared" si="16"/>
      </c>
      <c r="S122" s="409">
        <f t="shared" si="17"/>
      </c>
      <c r="T122" s="409">
        <f t="shared" si="18"/>
      </c>
      <c r="U122" s="409">
        <f t="shared" si="10"/>
      </c>
      <c r="V122" s="409">
        <f t="shared" si="19"/>
      </c>
    </row>
    <row r="123" spans="2:22" ht="13.5" thickBot="1">
      <c r="B123" s="41"/>
      <c r="C123" s="291"/>
      <c r="D123" s="292"/>
      <c r="E123" s="504"/>
      <c r="F123" s="505"/>
      <c r="G123" s="494"/>
      <c r="H123" s="460"/>
      <c r="I123" s="460"/>
      <c r="J123" s="461"/>
      <c r="K123" s="1"/>
      <c r="L123" s="40"/>
      <c r="N123" s="409">
        <f t="shared" si="12"/>
      </c>
      <c r="O123" s="409">
        <f t="shared" si="13"/>
      </c>
      <c r="P123" s="409">
        <f t="shared" si="14"/>
      </c>
      <c r="Q123" s="409">
        <f t="shared" si="15"/>
      </c>
      <c r="R123" s="409">
        <f t="shared" si="16"/>
      </c>
      <c r="S123" s="409">
        <f t="shared" si="17"/>
      </c>
      <c r="T123" s="409">
        <f t="shared" si="18"/>
      </c>
      <c r="U123" s="409">
        <f t="shared" si="10"/>
      </c>
      <c r="V123" s="409">
        <f t="shared" si="19"/>
      </c>
    </row>
    <row r="124" spans="2:22" ht="13.5" thickBot="1">
      <c r="B124" s="304"/>
      <c r="C124" s="305"/>
      <c r="D124" s="305"/>
      <c r="E124" s="305"/>
      <c r="F124" s="305"/>
      <c r="G124" s="305"/>
      <c r="H124" s="305"/>
      <c r="I124" s="305"/>
      <c r="J124" s="305"/>
      <c r="K124" s="305"/>
      <c r="L124" s="306"/>
      <c r="N124" s="462">
        <f aca="true" t="shared" si="20" ref="N124:V124">SUM(N41:N123)</f>
        <v>0.06597222221898846</v>
      </c>
      <c r="O124" s="462">
        <f t="shared" si="20"/>
        <v>0.05902777778101154</v>
      </c>
      <c r="P124" s="462">
        <f t="shared" si="20"/>
        <v>0.024305555554747116</v>
      </c>
      <c r="Q124" s="462">
        <f t="shared" si="20"/>
        <v>0</v>
      </c>
      <c r="R124" s="462">
        <f t="shared" si="20"/>
        <v>0</v>
      </c>
      <c r="S124" s="462">
        <f t="shared" si="20"/>
        <v>0</v>
      </c>
      <c r="T124" s="462">
        <f t="shared" si="20"/>
        <v>0.010416666664241347</v>
      </c>
      <c r="U124" s="462">
        <f t="shared" si="20"/>
        <v>0.21180555555474712</v>
      </c>
      <c r="V124" s="462">
        <f t="shared" si="20"/>
        <v>0</v>
      </c>
    </row>
  </sheetData>
  <mergeCells count="57">
    <mergeCell ref="G86:J86"/>
    <mergeCell ref="G87:J87"/>
    <mergeCell ref="G79:J79"/>
    <mergeCell ref="G80:J80"/>
    <mergeCell ref="G82:J82"/>
    <mergeCell ref="G84:J84"/>
    <mergeCell ref="G75:J75"/>
    <mergeCell ref="G77:J77"/>
    <mergeCell ref="G78:J78"/>
    <mergeCell ref="G85:J85"/>
    <mergeCell ref="G60:J60"/>
    <mergeCell ref="G62:J62"/>
    <mergeCell ref="G61:J61"/>
    <mergeCell ref="G67:J67"/>
    <mergeCell ref="G64:J64"/>
    <mergeCell ref="G65:J65"/>
    <mergeCell ref="G66:J66"/>
    <mergeCell ref="G55:J55"/>
    <mergeCell ref="G57:J57"/>
    <mergeCell ref="G53:J53"/>
    <mergeCell ref="G59:J59"/>
    <mergeCell ref="E4:F4"/>
    <mergeCell ref="E6:F6"/>
    <mergeCell ref="E9:H9"/>
    <mergeCell ref="G46:J46"/>
    <mergeCell ref="F29:G29"/>
    <mergeCell ref="H29:I29"/>
    <mergeCell ref="G40:J40"/>
    <mergeCell ref="G41:J41"/>
    <mergeCell ref="G42:J42"/>
    <mergeCell ref="G43:J43"/>
    <mergeCell ref="G44:J44"/>
    <mergeCell ref="G45:J45"/>
    <mergeCell ref="G47:J47"/>
    <mergeCell ref="G63:J63"/>
    <mergeCell ref="G48:J48"/>
    <mergeCell ref="G49:J49"/>
    <mergeCell ref="G50:J50"/>
    <mergeCell ref="G52:J52"/>
    <mergeCell ref="G51:J51"/>
    <mergeCell ref="G54:J54"/>
    <mergeCell ref="G68:J68"/>
    <mergeCell ref="G69:J69"/>
    <mergeCell ref="G70:J70"/>
    <mergeCell ref="G98:J98"/>
    <mergeCell ref="G89:J89"/>
    <mergeCell ref="G72:J72"/>
    <mergeCell ref="G73:J73"/>
    <mergeCell ref="G74:J74"/>
    <mergeCell ref="G71:J71"/>
    <mergeCell ref="G76:J76"/>
    <mergeCell ref="G99:J99"/>
    <mergeCell ref="G100:J100"/>
    <mergeCell ref="G91:J91"/>
    <mergeCell ref="G92:J92"/>
    <mergeCell ref="G96:J96"/>
    <mergeCell ref="G97:J97"/>
  </mergeCells>
  <conditionalFormatting sqref="E41:E123">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3">
      <formula1>EVENT</formula1>
    </dataValidation>
    <dataValidation allowBlank="1" showInputMessage="1" showErrorMessage="1" prompt="Depths should be quoted from the bottom upwards  -  not from the top down.  That is, the bottom is zero." sqref="F29:I35"/>
  </dataValidations>
  <printOptions horizontalCentered="1"/>
  <pageMargins left="0.75" right="0.75" top="1" bottom="1" header="0.5" footer="0.5"/>
  <pageSetup fitToHeight="1" fitToWidth="1" horizontalDpi="600" verticalDpi="600" orientation="portrait" paperSize="9" scale="42" r:id="rId1"/>
</worksheet>
</file>

<file path=xl/worksheets/sheet5.xml><?xml version="1.0" encoding="utf-8"?>
<worksheet xmlns="http://schemas.openxmlformats.org/spreadsheetml/2006/main" xmlns:r="http://schemas.openxmlformats.org/officeDocument/2006/relationships">
  <sheetPr codeName="Sheet6">
    <pageSetUpPr fitToPage="1"/>
  </sheetPr>
  <dimension ref="B2:W122"/>
  <sheetViews>
    <sheetView showGridLines="0" zoomScale="75" zoomScaleNormal="75" zoomScaleSheetLayoutView="100" workbookViewId="0" topLeftCell="D1">
      <selection activeCell="E33" sqref="E33"/>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t="str">
        <f>IF(D32="","","-")</f>
        <v>-</v>
      </c>
      <c r="E3" s="52" t="str">
        <f>IF(D33="","","-")</f>
        <v>-</v>
      </c>
      <c r="F3" s="52" t="str">
        <f>IF(D34="","","-")</f>
        <v>-</v>
      </c>
      <c r="G3" s="311">
        <f>IF(D35="","","-")</f>
      </c>
      <c r="H3" s="311"/>
      <c r="I3" s="296"/>
      <c r="J3" s="296"/>
      <c r="K3" s="1"/>
      <c r="L3" s="40"/>
    </row>
    <row r="4" spans="2:12" ht="21" thickBot="1">
      <c r="B4" s="41"/>
      <c r="C4" s="142"/>
      <c r="D4" s="257" t="s">
        <v>126</v>
      </c>
      <c r="E4" s="640" t="str">
        <f>IF(QC!D5="","",QC!D5)</f>
        <v>THYLACINE-1</v>
      </c>
      <c r="F4" s="641"/>
      <c r="G4" s="312"/>
      <c r="H4" s="313" t="s">
        <v>184</v>
      </c>
      <c r="I4" s="408">
        <v>4</v>
      </c>
      <c r="J4" s="312"/>
      <c r="K4" s="1"/>
      <c r="L4" s="40"/>
    </row>
    <row r="5" spans="2:12" ht="9" customHeight="1" thickBot="1">
      <c r="B5" s="41"/>
      <c r="C5" s="142"/>
      <c r="D5" s="1"/>
      <c r="E5" s="1"/>
      <c r="F5" s="296"/>
      <c r="G5" s="296"/>
      <c r="H5" s="296"/>
      <c r="I5" s="296"/>
      <c r="J5" s="296"/>
      <c r="K5" s="1"/>
      <c r="L5" s="40"/>
    </row>
    <row r="6" spans="2:12" ht="15.75" customHeight="1" thickBot="1">
      <c r="B6" s="41"/>
      <c r="C6" s="142"/>
      <c r="D6" s="257" t="s">
        <v>187</v>
      </c>
      <c r="E6" s="640" t="s">
        <v>350</v>
      </c>
      <c r="F6" s="641"/>
      <c r="G6" s="314" t="s">
        <v>185</v>
      </c>
      <c r="H6" s="315" t="s">
        <v>186</v>
      </c>
      <c r="I6" s="258">
        <v>2550</v>
      </c>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f>INDEX(C41:F121,(MATCH("RIG UP",F41:F121,0)),1)</f>
        <v>37034.697916666664</v>
      </c>
      <c r="H11" s="40"/>
      <c r="I11" s="500"/>
      <c r="J11" s="497"/>
      <c r="K11" s="1"/>
      <c r="L11" s="40"/>
    </row>
    <row r="12" spans="2:12" ht="12.75">
      <c r="B12" s="41"/>
      <c r="C12" s="497"/>
      <c r="D12" s="498"/>
      <c r="E12" s="300"/>
      <c r="F12" s="294" t="s">
        <v>201</v>
      </c>
      <c r="G12" s="508">
        <f>INDEX(C41:F121,(MATCH("RUN IN HOLE",F41:F121,0)),1)</f>
        <v>37034.743055555555</v>
      </c>
      <c r="H12" s="40"/>
      <c r="I12" s="500"/>
      <c r="J12" s="497"/>
      <c r="K12" s="1"/>
      <c r="L12" s="40"/>
    </row>
    <row r="13" spans="2:12" ht="12.75">
      <c r="B13" s="41"/>
      <c r="C13" s="497"/>
      <c r="D13" s="498"/>
      <c r="E13" s="300"/>
      <c r="F13" s="294" t="s">
        <v>202</v>
      </c>
      <c r="G13" s="508">
        <f>INDEX(C41:F121,(MATCH("LOG UP",F41:F121,0)),1)</f>
        <v>37034.791666666664</v>
      </c>
      <c r="H13" s="40"/>
      <c r="I13" s="500"/>
      <c r="J13" s="497"/>
      <c r="K13" s="1"/>
      <c r="L13" s="40"/>
    </row>
    <row r="14" spans="2:12" ht="12.75">
      <c r="B14" s="41"/>
      <c r="C14" s="497"/>
      <c r="D14" s="498"/>
      <c r="E14" s="300"/>
      <c r="F14" s="294" t="s">
        <v>257</v>
      </c>
      <c r="G14" s="508" t="e">
        <f>INDEX(D41:F121,(MATCH("LOGGER ON BOTTOM",F41:F121,0)),1)</f>
        <v>#N/A</v>
      </c>
      <c r="H14" s="40"/>
      <c r="I14" s="500"/>
      <c r="J14" s="497"/>
      <c r="K14" s="1"/>
      <c r="L14" s="40"/>
    </row>
    <row r="15" spans="2:12" ht="12.75">
      <c r="B15" s="41"/>
      <c r="C15" s="497"/>
      <c r="D15" s="498"/>
      <c r="E15" s="300"/>
      <c r="F15" s="294" t="s">
        <v>203</v>
      </c>
      <c r="G15" s="508" t="e">
        <f>INDEX(D41:F121,(MATCH("LOG FINISH",F41:F121,0)),1)</f>
        <v>#N/A</v>
      </c>
      <c r="H15" s="40"/>
      <c r="I15" s="500"/>
      <c r="J15" s="497"/>
      <c r="K15" s="1"/>
      <c r="L15" s="40"/>
    </row>
    <row r="16" spans="2:12" ht="12.75">
      <c r="B16" s="41"/>
      <c r="C16" s="497"/>
      <c r="D16" s="498"/>
      <c r="E16" s="300"/>
      <c r="F16" s="294" t="s">
        <v>204</v>
      </c>
      <c r="G16" s="508">
        <f>INDEX(C41:F121,(MATCH("POOH",F41:F121,0)),1)</f>
        <v>37034.79861111111</v>
      </c>
      <c r="H16" s="40"/>
      <c r="I16" s="500"/>
      <c r="J16" s="497"/>
      <c r="K16" s="1"/>
      <c r="L16" s="40"/>
    </row>
    <row r="17" spans="2:12" ht="13.5" thickBot="1">
      <c r="B17" s="41"/>
      <c r="C17" s="497"/>
      <c r="D17" s="498"/>
      <c r="E17" s="300"/>
      <c r="F17" s="294" t="s">
        <v>205</v>
      </c>
      <c r="G17" s="516">
        <f>INDEX(D41:F121,(MATCH("RIG DOWN",F41:F121,0)),1)</f>
        <v>37034.92013888889</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SUM(E41:E121)</f>
        <v>0.22222222222626442</v>
      </c>
      <c r="H19" s="40"/>
      <c r="I19" s="500"/>
      <c r="J19" s="497"/>
      <c r="K19" s="1"/>
      <c r="L19" s="40"/>
    </row>
    <row r="20" spans="2:12" ht="15">
      <c r="B20" s="41"/>
      <c r="C20" s="497"/>
      <c r="D20" s="498"/>
      <c r="E20" s="300"/>
      <c r="F20" s="411" t="s">
        <v>198</v>
      </c>
      <c r="G20" s="415">
        <f>U122</f>
        <v>0.01388888888322981</v>
      </c>
      <c r="H20" s="40"/>
      <c r="I20" s="500"/>
      <c r="J20" s="497"/>
      <c r="K20" s="1"/>
      <c r="L20" s="40"/>
    </row>
    <row r="21" spans="2:12" ht="15.75" thickBot="1">
      <c r="B21" s="41"/>
      <c r="C21" s="497"/>
      <c r="D21" s="498"/>
      <c r="E21" s="300"/>
      <c r="F21" s="412" t="s">
        <v>199</v>
      </c>
      <c r="G21" s="416">
        <f>V122</f>
        <v>0</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417">
        <v>105.56</v>
      </c>
      <c r="H23" s="303" t="s">
        <v>193</v>
      </c>
      <c r="I23" s="500"/>
      <c r="J23" s="497"/>
      <c r="K23" s="1"/>
      <c r="L23" s="40"/>
    </row>
    <row r="24" spans="2:12" ht="13.5" thickBot="1">
      <c r="B24" s="41"/>
      <c r="C24" s="497"/>
      <c r="D24" s="498"/>
      <c r="E24" s="41"/>
      <c r="F24" s="307" t="s">
        <v>195</v>
      </c>
      <c r="G24" s="418">
        <v>2536</v>
      </c>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t="s">
        <v>332</v>
      </c>
      <c r="E31" s="279">
        <v>13.66</v>
      </c>
      <c r="F31" s="265"/>
      <c r="G31" s="259"/>
      <c r="H31" s="268"/>
      <c r="I31" s="259"/>
      <c r="J31" s="497"/>
      <c r="K31" s="1"/>
      <c r="L31" s="40"/>
    </row>
    <row r="32" spans="2:12" ht="12.75">
      <c r="B32" s="41"/>
      <c r="C32" s="497"/>
      <c r="D32" s="262" t="s">
        <v>335</v>
      </c>
      <c r="E32" s="262">
        <v>12.46</v>
      </c>
      <c r="F32" s="266"/>
      <c r="G32" s="260"/>
      <c r="H32" s="269"/>
      <c r="I32" s="260"/>
      <c r="J32" s="497"/>
      <c r="K32" s="1"/>
      <c r="L32" s="40"/>
    </row>
    <row r="33" spans="2:12" ht="12.75">
      <c r="B33" s="41"/>
      <c r="C33" s="497"/>
      <c r="D33" s="262" t="s">
        <v>301</v>
      </c>
      <c r="E33" s="262">
        <v>8.83</v>
      </c>
      <c r="F33" s="266"/>
      <c r="G33" s="260"/>
      <c r="H33" s="269"/>
      <c r="I33" s="260"/>
      <c r="J33" s="497"/>
      <c r="K33" s="1"/>
      <c r="L33" s="40"/>
    </row>
    <row r="34" spans="2:12" ht="12.75">
      <c r="B34" s="41"/>
      <c r="C34" s="497"/>
      <c r="D34" s="262" t="s">
        <v>336</v>
      </c>
      <c r="E34" s="264">
        <v>0.41</v>
      </c>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521">
        <v>37034.697916666664</v>
      </c>
      <c r="D41" s="521">
        <v>37034.708333333336</v>
      </c>
      <c r="E41" s="289">
        <f>IF(D41="","",(D41-C41))</f>
        <v>0.010416666671517305</v>
      </c>
      <c r="F41" s="293" t="s">
        <v>235</v>
      </c>
      <c r="G41" s="650" t="s">
        <v>317</v>
      </c>
      <c r="H41" s="650"/>
      <c r="I41" s="650"/>
      <c r="J41" s="651"/>
      <c r="L41" s="40"/>
      <c r="N41" s="409">
        <f>IF($F41="RIG UP",$E41,"")</f>
        <v>0.010416666671517305</v>
      </c>
      <c r="O41" s="409">
        <f>IF($F41="RUN IN HOLE",$E41,"")</f>
      </c>
      <c r="P41" s="409">
        <f>IF($F41="LOG UP",$E41,"")</f>
      </c>
      <c r="Q41" s="409">
        <f>IF($F41="LOGGER ON BOTTOM",$E41,"")</f>
      </c>
      <c r="R41" s="409">
        <f>IF($F41="LOG FINISH",$E41,"")</f>
      </c>
      <c r="S41" s="409">
        <f>IF($F41="POOH",$E41,"")</f>
      </c>
      <c r="T41" s="409">
        <f>IF($F41="RIG DOWN",$E41,"")</f>
      </c>
      <c r="U41" s="409">
        <f aca="true" t="shared" si="0" ref="U41:U104">IF($F41="DOWN",$E41,"")</f>
      </c>
      <c r="V41" s="409">
        <f>IF($F41="LOST",$E41,"")</f>
      </c>
    </row>
    <row r="42" spans="2:22" ht="12.75">
      <c r="B42" s="41"/>
      <c r="C42" s="521">
        <v>37034.708333333336</v>
      </c>
      <c r="D42" s="521">
        <v>37034.72222222222</v>
      </c>
      <c r="E42" s="289">
        <f aca="true" t="shared" si="1" ref="E42:E105">IF(D42="","",(D42-C42))</f>
        <v>0.01388888888322981</v>
      </c>
      <c r="F42" s="293" t="s">
        <v>242</v>
      </c>
      <c r="G42" s="634" t="s">
        <v>318</v>
      </c>
      <c r="H42" s="634"/>
      <c r="I42" s="634"/>
      <c r="J42" s="635"/>
      <c r="K42" s="1"/>
      <c r="L42" s="40"/>
      <c r="N42" s="409">
        <f aca="true" t="shared" si="2" ref="N42:N105">IF($F42="RIG UP",$E42,"")</f>
      </c>
      <c r="O42" s="409">
        <f aca="true" t="shared" si="3" ref="O42:O105">IF($F42="RUN IN HOLE",$E42,"")</f>
      </c>
      <c r="P42" s="409">
        <f aca="true" t="shared" si="4" ref="P42:P105">IF($F42="LOG UP",$E42,"")</f>
      </c>
      <c r="Q42" s="409">
        <f aca="true" t="shared" si="5" ref="Q42:Q105">IF($F42="LOGGER ON BOTTOM",$E42,"")</f>
      </c>
      <c r="R42" s="409">
        <f aca="true" t="shared" si="6" ref="R42:R105">IF($F42="LOG FINISH",$E42,"")</f>
      </c>
      <c r="S42" s="409">
        <f aca="true" t="shared" si="7" ref="S42:S105">IF($F42="POOH",$E42,"")</f>
      </c>
      <c r="T42" s="409">
        <f aca="true" t="shared" si="8" ref="T42:T105">IF($F42="RIG DOWN",$E42,"")</f>
      </c>
      <c r="U42" s="409">
        <f t="shared" si="0"/>
        <v>0.01388888888322981</v>
      </c>
      <c r="V42" s="409">
        <f aca="true" t="shared" si="9" ref="V42:V105">IF($F42="LOST",$E42,"")</f>
      </c>
    </row>
    <row r="43" spans="2:22" ht="12.75">
      <c r="B43" s="41"/>
      <c r="C43" s="521">
        <v>37034.72222222222</v>
      </c>
      <c r="D43" s="521">
        <v>37034.743055555555</v>
      </c>
      <c r="E43" s="289">
        <f t="shared" si="1"/>
        <v>0.020833333335758653</v>
      </c>
      <c r="F43" s="293" t="s">
        <v>235</v>
      </c>
      <c r="G43" s="630" t="s">
        <v>317</v>
      </c>
      <c r="H43" s="631"/>
      <c r="I43" s="631"/>
      <c r="J43" s="632"/>
      <c r="K43" s="1"/>
      <c r="L43" s="40"/>
      <c r="N43" s="409">
        <f t="shared" si="2"/>
        <v>0.020833333335758653</v>
      </c>
      <c r="O43" s="409">
        <f t="shared" si="3"/>
      </c>
      <c r="P43" s="409">
        <f t="shared" si="4"/>
      </c>
      <c r="Q43" s="409">
        <f t="shared" si="5"/>
      </c>
      <c r="R43" s="409">
        <f t="shared" si="6"/>
      </c>
      <c r="S43" s="409">
        <f t="shared" si="7"/>
      </c>
      <c r="T43" s="409">
        <f t="shared" si="8"/>
      </c>
      <c r="U43" s="409">
        <f t="shared" si="0"/>
      </c>
      <c r="V43" s="409">
        <f t="shared" si="9"/>
      </c>
    </row>
    <row r="44" spans="2:22" ht="15" customHeight="1">
      <c r="B44" s="41"/>
      <c r="C44" s="521">
        <v>37034.743055555555</v>
      </c>
      <c r="D44" s="521">
        <v>37034.791666666664</v>
      </c>
      <c r="E44" s="289">
        <f t="shared" si="1"/>
        <v>0.04861111110949423</v>
      </c>
      <c r="F44" s="293" t="s">
        <v>236</v>
      </c>
      <c r="G44" s="630" t="s">
        <v>319</v>
      </c>
      <c r="H44" s="636"/>
      <c r="I44" s="636"/>
      <c r="J44" s="637"/>
      <c r="K44" s="1"/>
      <c r="L44" s="40"/>
      <c r="N44" s="409">
        <f t="shared" si="2"/>
      </c>
      <c r="O44" s="409">
        <f t="shared" si="3"/>
        <v>0.04861111110949423</v>
      </c>
      <c r="P44" s="409">
        <f t="shared" si="4"/>
      </c>
      <c r="Q44" s="409">
        <f t="shared" si="5"/>
      </c>
      <c r="R44" s="409">
        <f t="shared" si="6"/>
      </c>
      <c r="S44" s="409">
        <f t="shared" si="7"/>
      </c>
      <c r="T44" s="409">
        <f t="shared" si="8"/>
      </c>
      <c r="U44" s="409">
        <f t="shared" si="0"/>
      </c>
      <c r="V44" s="409">
        <f t="shared" si="9"/>
      </c>
    </row>
    <row r="45" spans="2:22" ht="12.75">
      <c r="B45" s="41"/>
      <c r="C45" s="521">
        <v>37034.791666666664</v>
      </c>
      <c r="D45" s="521">
        <v>37034.79861111111</v>
      </c>
      <c r="E45" s="289">
        <f t="shared" si="1"/>
        <v>0.006944444445252884</v>
      </c>
      <c r="F45" s="293" t="s">
        <v>237</v>
      </c>
      <c r="G45" s="638" t="s">
        <v>321</v>
      </c>
      <c r="H45" s="638"/>
      <c r="I45" s="638"/>
      <c r="J45" s="639"/>
      <c r="K45" s="1"/>
      <c r="L45" s="40"/>
      <c r="N45" s="409">
        <f t="shared" si="2"/>
      </c>
      <c r="O45" s="409">
        <f t="shared" si="3"/>
      </c>
      <c r="P45" s="409">
        <f t="shared" si="4"/>
        <v>0.006944444445252884</v>
      </c>
      <c r="Q45" s="409">
        <f t="shared" si="5"/>
      </c>
      <c r="R45" s="409">
        <f t="shared" si="6"/>
      </c>
      <c r="S45" s="409">
        <f t="shared" si="7"/>
      </c>
      <c r="T45" s="409">
        <f t="shared" si="8"/>
      </c>
      <c r="U45" s="409">
        <f t="shared" si="0"/>
      </c>
      <c r="V45" s="409">
        <f t="shared" si="9"/>
      </c>
    </row>
    <row r="46" spans="2:22" ht="12.75">
      <c r="B46" s="41"/>
      <c r="C46" s="521">
        <v>37034.79861111111</v>
      </c>
      <c r="D46" s="521">
        <v>37034.80069444444</v>
      </c>
      <c r="E46" s="289">
        <f t="shared" si="1"/>
        <v>0.0020833333328482695</v>
      </c>
      <c r="F46" s="293" t="s">
        <v>240</v>
      </c>
      <c r="G46" s="634" t="s">
        <v>320</v>
      </c>
      <c r="H46" s="634"/>
      <c r="I46" s="634"/>
      <c r="J46" s="635"/>
      <c r="K46" s="1"/>
      <c r="L46" s="40"/>
      <c r="N46" s="409">
        <f t="shared" si="2"/>
      </c>
      <c r="O46" s="409">
        <f t="shared" si="3"/>
      </c>
      <c r="P46" s="409">
        <f t="shared" si="4"/>
      </c>
      <c r="Q46" s="409">
        <f t="shared" si="5"/>
      </c>
      <c r="R46" s="409">
        <f t="shared" si="6"/>
      </c>
      <c r="S46" s="409">
        <f t="shared" si="7"/>
        <v>0.0020833333328482695</v>
      </c>
      <c r="T46" s="409">
        <f t="shared" si="8"/>
      </c>
      <c r="U46" s="409">
        <f t="shared" si="0"/>
      </c>
      <c r="V46" s="409">
        <f t="shared" si="9"/>
      </c>
    </row>
    <row r="47" spans="2:22" ht="12.75">
      <c r="B47" s="41"/>
      <c r="C47" s="521">
        <v>37034.80069444444</v>
      </c>
      <c r="D47" s="521">
        <v>37034.83819444444</v>
      </c>
      <c r="E47" s="289">
        <f t="shared" si="1"/>
        <v>0.03749999999854481</v>
      </c>
      <c r="F47" s="293" t="s">
        <v>237</v>
      </c>
      <c r="G47" s="634" t="s">
        <v>322</v>
      </c>
      <c r="H47" s="634"/>
      <c r="I47" s="634"/>
      <c r="J47" s="635"/>
      <c r="K47" s="1"/>
      <c r="L47" s="40"/>
      <c r="N47" s="409">
        <f t="shared" si="2"/>
      </c>
      <c r="O47" s="409">
        <f t="shared" si="3"/>
      </c>
      <c r="P47" s="409">
        <f t="shared" si="4"/>
        <v>0.03749999999854481</v>
      </c>
      <c r="Q47" s="409">
        <f t="shared" si="5"/>
      </c>
      <c r="R47" s="409">
        <f>IF($F47="LOG FINISH",$E47,"")</f>
      </c>
      <c r="S47" s="409">
        <f t="shared" si="7"/>
      </c>
      <c r="T47" s="409">
        <f t="shared" si="8"/>
      </c>
      <c r="U47" s="409">
        <f t="shared" si="0"/>
      </c>
      <c r="V47" s="409">
        <f t="shared" si="9"/>
      </c>
    </row>
    <row r="48" spans="2:22" ht="12.75">
      <c r="B48" s="41"/>
      <c r="C48" s="521">
        <v>37034.83819444444</v>
      </c>
      <c r="D48" s="521">
        <v>37034.84305555555</v>
      </c>
      <c r="E48" s="289">
        <f t="shared" si="1"/>
        <v>0.004861111112404615</v>
      </c>
      <c r="F48" s="293" t="s">
        <v>236</v>
      </c>
      <c r="G48" s="630" t="s">
        <v>323</v>
      </c>
      <c r="H48" s="636"/>
      <c r="I48" s="636"/>
      <c r="J48" s="637"/>
      <c r="K48" s="1"/>
      <c r="L48" s="40"/>
      <c r="N48" s="409">
        <f t="shared" si="2"/>
      </c>
      <c r="O48" s="409">
        <f t="shared" si="3"/>
        <v>0.004861111112404615</v>
      </c>
      <c r="P48" s="409">
        <f t="shared" si="4"/>
      </c>
      <c r="Q48" s="409">
        <f t="shared" si="5"/>
      </c>
      <c r="R48" s="409">
        <f t="shared" si="6"/>
      </c>
      <c r="S48" s="409">
        <f t="shared" si="7"/>
      </c>
      <c r="T48" s="409">
        <f t="shared" si="8"/>
      </c>
      <c r="U48" s="409">
        <f t="shared" si="0"/>
      </c>
      <c r="V48" s="409">
        <f t="shared" si="9"/>
      </c>
    </row>
    <row r="49" spans="2:22" ht="12.75">
      <c r="B49" s="41"/>
      <c r="C49" s="521">
        <v>37034.84305555555</v>
      </c>
      <c r="D49" s="521">
        <v>37034.850694444445</v>
      </c>
      <c r="E49" s="289">
        <f t="shared" si="1"/>
        <v>0.00763888889196096</v>
      </c>
      <c r="F49" s="293" t="s">
        <v>237</v>
      </c>
      <c r="G49" s="630" t="s">
        <v>324</v>
      </c>
      <c r="H49" s="636"/>
      <c r="I49" s="636"/>
      <c r="J49" s="637"/>
      <c r="K49" s="1"/>
      <c r="L49" s="40"/>
      <c r="N49" s="409">
        <f t="shared" si="2"/>
      </c>
      <c r="O49" s="409">
        <f t="shared" si="3"/>
      </c>
      <c r="P49" s="409">
        <f t="shared" si="4"/>
        <v>0.00763888889196096</v>
      </c>
      <c r="Q49" s="409">
        <f t="shared" si="5"/>
      </c>
      <c r="R49" s="409">
        <f t="shared" si="6"/>
      </c>
      <c r="S49" s="409">
        <f t="shared" si="7"/>
      </c>
      <c r="T49" s="409">
        <f t="shared" si="8"/>
      </c>
      <c r="U49" s="409">
        <f t="shared" si="0"/>
      </c>
      <c r="V49" s="409">
        <f t="shared" si="9"/>
      </c>
    </row>
    <row r="50" spans="2:22" ht="12.75">
      <c r="B50" s="41"/>
      <c r="C50" s="521">
        <v>37034.850694444445</v>
      </c>
      <c r="D50" s="521">
        <v>37034.899305555555</v>
      </c>
      <c r="E50" s="289">
        <f t="shared" si="1"/>
        <v>0.04861111110949423</v>
      </c>
      <c r="F50" s="293" t="s">
        <v>240</v>
      </c>
      <c r="G50" s="634" t="s">
        <v>240</v>
      </c>
      <c r="H50" s="634"/>
      <c r="I50" s="634"/>
      <c r="J50" s="635"/>
      <c r="K50" s="1"/>
      <c r="L50" s="40"/>
      <c r="N50" s="409">
        <f t="shared" si="2"/>
      </c>
      <c r="O50" s="409">
        <f t="shared" si="3"/>
      </c>
      <c r="P50" s="409">
        <f t="shared" si="4"/>
      </c>
      <c r="Q50" s="409">
        <f t="shared" si="5"/>
      </c>
      <c r="R50" s="409">
        <f t="shared" si="6"/>
      </c>
      <c r="S50" s="409">
        <f t="shared" si="7"/>
        <v>0.04861111110949423</v>
      </c>
      <c r="T50" s="409">
        <f t="shared" si="8"/>
      </c>
      <c r="U50" s="409">
        <f t="shared" si="0"/>
      </c>
      <c r="V50" s="409">
        <f t="shared" si="9"/>
      </c>
    </row>
    <row r="51" spans="2:22" ht="12.75">
      <c r="B51" s="41"/>
      <c r="C51" s="521">
        <v>37034.899305555555</v>
      </c>
      <c r="D51" s="521">
        <v>37034.92013888889</v>
      </c>
      <c r="E51" s="289">
        <f t="shared" si="1"/>
        <v>0.020833333335758653</v>
      </c>
      <c r="F51" s="293" t="s">
        <v>241</v>
      </c>
      <c r="G51" s="634" t="s">
        <v>325</v>
      </c>
      <c r="H51" s="634"/>
      <c r="I51" s="634"/>
      <c r="J51" s="635"/>
      <c r="K51" s="1"/>
      <c r="L51" s="40"/>
      <c r="N51" s="409">
        <f t="shared" si="2"/>
      </c>
      <c r="O51" s="409">
        <f t="shared" si="3"/>
      </c>
      <c r="P51" s="409">
        <f t="shared" si="4"/>
      </c>
      <c r="Q51" s="409">
        <f t="shared" si="5"/>
      </c>
      <c r="R51" s="409">
        <f t="shared" si="6"/>
      </c>
      <c r="S51" s="409">
        <f t="shared" si="7"/>
      </c>
      <c r="T51" s="409">
        <f t="shared" si="8"/>
        <v>0.020833333335758653</v>
      </c>
      <c r="U51" s="409">
        <f t="shared" si="0"/>
      </c>
      <c r="V51" s="409">
        <f t="shared" si="9"/>
      </c>
    </row>
    <row r="52" spans="2:22" ht="12.75">
      <c r="B52" s="41"/>
      <c r="C52" s="290"/>
      <c r="D52" s="286"/>
      <c r="E52" s="289">
        <f t="shared" si="1"/>
      </c>
      <c r="F52" s="293"/>
      <c r="G52" s="630"/>
      <c r="H52" s="636"/>
      <c r="I52" s="636"/>
      <c r="J52" s="637"/>
      <c r="K52" s="1"/>
      <c r="L52" s="40"/>
      <c r="N52" s="409">
        <f t="shared" si="2"/>
      </c>
      <c r="O52" s="409">
        <f t="shared" si="3"/>
      </c>
      <c r="P52" s="409">
        <f t="shared" si="4"/>
      </c>
      <c r="Q52" s="409">
        <f t="shared" si="5"/>
      </c>
      <c r="R52" s="409">
        <f t="shared" si="6"/>
      </c>
      <c r="S52" s="409">
        <f t="shared" si="7"/>
      </c>
      <c r="T52" s="409">
        <f t="shared" si="8"/>
      </c>
      <c r="U52" s="409">
        <f t="shared" si="0"/>
      </c>
      <c r="V52" s="409">
        <f t="shared" si="9"/>
      </c>
    </row>
    <row r="53" spans="2:22" ht="12.75">
      <c r="B53" s="41"/>
      <c r="C53" s="290"/>
      <c r="D53" s="286"/>
      <c r="E53" s="289">
        <f t="shared" si="1"/>
      </c>
      <c r="F53" s="293"/>
      <c r="G53" s="630"/>
      <c r="H53" s="636"/>
      <c r="I53" s="636"/>
      <c r="J53" s="637"/>
      <c r="K53" s="1"/>
      <c r="L53" s="40"/>
      <c r="N53" s="409">
        <f t="shared" si="2"/>
      </c>
      <c r="O53" s="409">
        <f t="shared" si="3"/>
      </c>
      <c r="P53" s="409">
        <f t="shared" si="4"/>
      </c>
      <c r="Q53" s="409">
        <f t="shared" si="5"/>
      </c>
      <c r="R53" s="409">
        <f t="shared" si="6"/>
      </c>
      <c r="S53" s="409">
        <f t="shared" si="7"/>
      </c>
      <c r="T53" s="409">
        <f t="shared" si="8"/>
      </c>
      <c r="U53" s="409">
        <f t="shared" si="0"/>
      </c>
      <c r="V53" s="409">
        <f t="shared" si="9"/>
      </c>
    </row>
    <row r="54" spans="2:22" ht="12.75">
      <c r="B54" s="41"/>
      <c r="C54" s="290"/>
      <c r="D54" s="286"/>
      <c r="E54" s="289">
        <f t="shared" si="1"/>
      </c>
      <c r="F54" s="293"/>
      <c r="G54" s="630"/>
      <c r="H54" s="636"/>
      <c r="I54" s="636"/>
      <c r="J54" s="637"/>
      <c r="K54" s="1"/>
      <c r="L54" s="40"/>
      <c r="N54" s="409">
        <f t="shared" si="2"/>
      </c>
      <c r="O54" s="409">
        <f t="shared" si="3"/>
      </c>
      <c r="P54" s="409">
        <f t="shared" si="4"/>
      </c>
      <c r="Q54" s="409">
        <f t="shared" si="5"/>
      </c>
      <c r="R54" s="409">
        <f t="shared" si="6"/>
      </c>
      <c r="S54" s="409">
        <f t="shared" si="7"/>
      </c>
      <c r="T54" s="409">
        <f t="shared" si="8"/>
      </c>
      <c r="U54" s="409">
        <f t="shared" si="0"/>
      </c>
      <c r="V54" s="409">
        <f t="shared" si="9"/>
      </c>
    </row>
    <row r="55" spans="2:22" ht="12.75">
      <c r="B55" s="41"/>
      <c r="C55" s="290"/>
      <c r="D55" s="286"/>
      <c r="E55" s="289">
        <f t="shared" si="1"/>
      </c>
      <c r="F55" s="293"/>
      <c r="G55" s="634"/>
      <c r="H55" s="634"/>
      <c r="I55" s="634"/>
      <c r="J55" s="635"/>
      <c r="K55" s="1"/>
      <c r="L55" s="40"/>
      <c r="N55" s="409">
        <f t="shared" si="2"/>
      </c>
      <c r="O55" s="409">
        <f t="shared" si="3"/>
      </c>
      <c r="P55" s="409">
        <f t="shared" si="4"/>
      </c>
      <c r="Q55" s="409">
        <f t="shared" si="5"/>
      </c>
      <c r="R55" s="409">
        <f t="shared" si="6"/>
      </c>
      <c r="S55" s="409">
        <f t="shared" si="7"/>
      </c>
      <c r="T55" s="409">
        <f t="shared" si="8"/>
      </c>
      <c r="U55" s="409">
        <f t="shared" si="0"/>
      </c>
      <c r="V55" s="409">
        <f t="shared" si="9"/>
      </c>
    </row>
    <row r="56" spans="2:22" ht="12.75">
      <c r="B56" s="41"/>
      <c r="C56" s="290"/>
      <c r="D56" s="286"/>
      <c r="E56" s="289">
        <f t="shared" si="1"/>
      </c>
      <c r="F56" s="293"/>
      <c r="G56" s="630"/>
      <c r="H56" s="636"/>
      <c r="I56" s="636"/>
      <c r="J56" s="637"/>
      <c r="K56" s="1"/>
      <c r="L56" s="40"/>
      <c r="N56" s="409">
        <f t="shared" si="2"/>
      </c>
      <c r="O56" s="409">
        <f t="shared" si="3"/>
      </c>
      <c r="P56" s="409">
        <f t="shared" si="4"/>
      </c>
      <c r="Q56" s="409">
        <f t="shared" si="5"/>
      </c>
      <c r="R56" s="409">
        <f t="shared" si="6"/>
      </c>
      <c r="S56" s="409">
        <f t="shared" si="7"/>
      </c>
      <c r="T56" s="409">
        <f t="shared" si="8"/>
      </c>
      <c r="U56" s="409">
        <f t="shared" si="0"/>
      </c>
      <c r="V56" s="409">
        <f t="shared" si="9"/>
      </c>
    </row>
    <row r="57" spans="2:22" ht="12.75">
      <c r="B57" s="41"/>
      <c r="C57" s="290"/>
      <c r="D57" s="286"/>
      <c r="E57" s="289">
        <f t="shared" si="1"/>
      </c>
      <c r="F57" s="293"/>
      <c r="G57" s="630"/>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c>
      <c r="V57" s="409">
        <f t="shared" si="9"/>
      </c>
    </row>
    <row r="58" spans="2:22" ht="12.75">
      <c r="B58" s="41"/>
      <c r="C58" s="290"/>
      <c r="D58" s="286"/>
      <c r="E58" s="289">
        <f t="shared" si="1"/>
      </c>
      <c r="F58" s="293"/>
      <c r="G58" s="630"/>
      <c r="H58" s="636"/>
      <c r="I58" s="636"/>
      <c r="J58" s="637"/>
      <c r="K58" s="1"/>
      <c r="L58" s="40"/>
      <c r="N58" s="409">
        <f t="shared" si="2"/>
      </c>
      <c r="O58" s="409">
        <f t="shared" si="3"/>
      </c>
      <c r="P58" s="409">
        <f t="shared" si="4"/>
      </c>
      <c r="Q58" s="409">
        <f t="shared" si="5"/>
      </c>
      <c r="R58" s="409">
        <f t="shared" si="6"/>
      </c>
      <c r="S58" s="409">
        <f t="shared" si="7"/>
      </c>
      <c r="T58" s="409">
        <f t="shared" si="8"/>
      </c>
      <c r="U58" s="409">
        <f t="shared" si="0"/>
      </c>
      <c r="V58" s="409">
        <f t="shared" si="9"/>
      </c>
    </row>
    <row r="59" spans="2:22" ht="12.75">
      <c r="B59" s="41"/>
      <c r="C59" s="290"/>
      <c r="D59" s="286"/>
      <c r="E59" s="289">
        <f t="shared" si="1"/>
      </c>
      <c r="F59" s="293"/>
      <c r="G59" s="630"/>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c>
      <c r="V59" s="409">
        <f t="shared" si="9"/>
      </c>
    </row>
    <row r="60" spans="2:22" ht="12.75">
      <c r="B60" s="41"/>
      <c r="C60" s="290"/>
      <c r="D60" s="286"/>
      <c r="E60" s="289">
        <f t="shared" si="1"/>
      </c>
      <c r="F60" s="293"/>
      <c r="G60" s="634"/>
      <c r="H60" s="634"/>
      <c r="I60" s="634"/>
      <c r="J60" s="635"/>
      <c r="K60" s="1"/>
      <c r="L60" s="40"/>
      <c r="N60" s="409">
        <f t="shared" si="2"/>
      </c>
      <c r="O60" s="409">
        <f t="shared" si="3"/>
      </c>
      <c r="P60" s="409">
        <f t="shared" si="4"/>
      </c>
      <c r="Q60" s="409">
        <f t="shared" si="5"/>
      </c>
      <c r="R60" s="409">
        <f t="shared" si="6"/>
      </c>
      <c r="S60" s="409">
        <f t="shared" si="7"/>
      </c>
      <c r="T60" s="409">
        <f t="shared" si="8"/>
      </c>
      <c r="U60" s="409">
        <f t="shared" si="0"/>
      </c>
      <c r="V60" s="409">
        <f t="shared" si="9"/>
      </c>
    </row>
    <row r="61" spans="2:22" ht="12.75">
      <c r="B61" s="41"/>
      <c r="C61" s="290"/>
      <c r="D61" s="286"/>
      <c r="E61" s="289">
        <f t="shared" si="1"/>
      </c>
      <c r="F61" s="293"/>
      <c r="G61" s="634"/>
      <c r="H61" s="634"/>
      <c r="I61" s="634"/>
      <c r="J61" s="635"/>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0"/>
      <c r="H62" s="636"/>
      <c r="I62" s="636"/>
      <c r="J62" s="637"/>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4"/>
      <c r="H63" s="634"/>
      <c r="I63" s="634"/>
      <c r="J63" s="635"/>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4"/>
      <c r="H64" s="634"/>
      <c r="I64" s="634"/>
      <c r="J64" s="635"/>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491"/>
      <c r="D75" s="467"/>
      <c r="E75" s="289">
        <f t="shared" si="1"/>
      </c>
      <c r="F75" s="468"/>
      <c r="G75" s="652"/>
      <c r="H75" s="653"/>
      <c r="I75" s="653"/>
      <c r="J75" s="654"/>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491"/>
      <c r="D76" s="467"/>
      <c r="E76" s="289">
        <f t="shared" si="1"/>
      </c>
      <c r="F76" s="468"/>
      <c r="G76" s="633"/>
      <c r="H76" s="634"/>
      <c r="I76" s="634"/>
      <c r="J76" s="635"/>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73"/>
      <c r="G77" s="652"/>
      <c r="H77" s="653"/>
      <c r="I77" s="653"/>
      <c r="J77" s="654"/>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68"/>
      <c r="G78" s="633"/>
      <c r="H78" s="634"/>
      <c r="I78" s="634"/>
      <c r="J78" s="635"/>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290"/>
      <c r="D79" s="286"/>
      <c r="E79" s="289">
        <f t="shared" si="1"/>
      </c>
      <c r="F79" s="473"/>
      <c r="G79" s="474"/>
      <c r="H79" s="466"/>
      <c r="I79" s="466"/>
      <c r="J79" s="475"/>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290"/>
      <c r="D80" s="286"/>
      <c r="E80" s="289">
        <f t="shared" si="1"/>
      </c>
      <c r="F80" s="476"/>
      <c r="G80" s="633"/>
      <c r="H80" s="634"/>
      <c r="I80" s="634"/>
      <c r="J80" s="63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3"/>
      <c r="G81" s="477"/>
      <c r="H81" s="478"/>
      <c r="I81" s="478"/>
      <c r="J81" s="479"/>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293"/>
      <c r="G82" s="633"/>
      <c r="H82" s="634"/>
      <c r="I82" s="634"/>
      <c r="J82" s="635"/>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293"/>
      <c r="G83" s="633"/>
      <c r="H83" s="634"/>
      <c r="I83" s="634"/>
      <c r="J83" s="635"/>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47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492"/>
      <c r="D86" s="480"/>
      <c r="E86" s="481">
        <f t="shared" si="1"/>
      </c>
      <c r="F86" s="293"/>
      <c r="G86" s="477"/>
      <c r="H86" s="478"/>
      <c r="I86" s="478"/>
      <c r="J86" s="479"/>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290"/>
      <c r="D87" s="286"/>
      <c r="E87" s="289">
        <f t="shared" si="1"/>
      </c>
      <c r="F87" s="293"/>
      <c r="G87" s="633"/>
      <c r="H87" s="634"/>
      <c r="I87" s="634"/>
      <c r="J87" s="635"/>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290"/>
      <c r="D88" s="286"/>
      <c r="E88" s="289">
        <f t="shared" si="1"/>
      </c>
      <c r="F88" s="293"/>
      <c r="G88" s="482"/>
      <c r="H88" s="483"/>
      <c r="I88" s="483"/>
      <c r="J88" s="484"/>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633"/>
      <c r="H89" s="634"/>
      <c r="I89" s="634"/>
      <c r="J89" s="635"/>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473"/>
      <c r="G90" s="633"/>
      <c r="H90" s="634"/>
      <c r="I90" s="634"/>
      <c r="J90" s="635"/>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493"/>
      <c r="D91" s="485"/>
      <c r="E91" s="496">
        <f t="shared" si="1"/>
      </c>
      <c r="F91" s="476"/>
      <c r="G91" s="474"/>
      <c r="H91" s="466"/>
      <c r="I91" s="466"/>
      <c r="J91" s="47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290"/>
      <c r="D92" s="286"/>
      <c r="E92" s="289">
        <f t="shared" si="1"/>
      </c>
      <c r="F92" s="473"/>
      <c r="G92" s="472"/>
      <c r="H92" s="458"/>
      <c r="I92" s="458"/>
      <c r="J92" s="459"/>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491"/>
      <c r="D93" s="467"/>
      <c r="E93" s="289">
        <f t="shared" si="1"/>
      </c>
      <c r="F93" s="293"/>
      <c r="G93" s="477"/>
      <c r="H93" s="478"/>
      <c r="I93" s="478"/>
      <c r="J93" s="479"/>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491"/>
      <c r="D94" s="467"/>
      <c r="E94" s="289">
        <f t="shared" si="1"/>
      </c>
      <c r="F94" s="293"/>
      <c r="G94" s="633"/>
      <c r="H94" s="634"/>
      <c r="I94" s="634"/>
      <c r="J94" s="635"/>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630"/>
      <c r="H95" s="631"/>
      <c r="I95" s="631"/>
      <c r="J95" s="632"/>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3"/>
      <c r="H96" s="634"/>
      <c r="I96" s="634"/>
      <c r="J96" s="635"/>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0"/>
      <c r="H97" s="631"/>
      <c r="I97" s="631"/>
      <c r="J97" s="632"/>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0"/>
      <c r="H98" s="631"/>
      <c r="I98" s="631"/>
      <c r="J98" s="632"/>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477"/>
      <c r="H99" s="478"/>
      <c r="I99" s="478"/>
      <c r="J99" s="479"/>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477"/>
      <c r="H100" s="478"/>
      <c r="I100" s="478"/>
      <c r="J100" s="479"/>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476"/>
      <c r="G102" s="474"/>
      <c r="H102" s="466"/>
      <c r="I102" s="466"/>
      <c r="J102" s="475"/>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501">
        <f t="shared" si="1"/>
      </c>
      <c r="F103" s="502"/>
      <c r="G103" s="469"/>
      <c r="H103" s="470"/>
      <c r="I103" s="470"/>
      <c r="J103" s="471"/>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3" ht="12.75">
      <c r="B104" s="41"/>
      <c r="C104" s="290"/>
      <c r="D104" s="286"/>
      <c r="E104" s="503">
        <f t="shared" si="1"/>
      </c>
      <c r="F104" s="473"/>
      <c r="G104" s="472"/>
      <c r="H104" s="458"/>
      <c r="I104" s="458"/>
      <c r="J104" s="459"/>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c r="W104" s="462"/>
    </row>
    <row r="105" spans="2:22" ht="12.75">
      <c r="B105" s="41"/>
      <c r="C105" s="290"/>
      <c r="D105" s="286"/>
      <c r="E105" s="503">
        <f t="shared" si="1"/>
      </c>
      <c r="F105" s="473"/>
      <c r="G105" s="472"/>
      <c r="H105" s="458"/>
      <c r="I105" s="458"/>
      <c r="J105" s="459"/>
      <c r="K105" s="1"/>
      <c r="L105" s="40"/>
      <c r="N105" s="409">
        <f t="shared" si="2"/>
      </c>
      <c r="O105" s="409">
        <f t="shared" si="3"/>
      </c>
      <c r="P105" s="409">
        <f t="shared" si="4"/>
      </c>
      <c r="Q105" s="409">
        <f t="shared" si="5"/>
      </c>
      <c r="R105" s="409">
        <f t="shared" si="6"/>
      </c>
      <c r="S105" s="409">
        <f t="shared" si="7"/>
      </c>
      <c r="T105" s="409">
        <f t="shared" si="8"/>
      </c>
      <c r="U105" s="409">
        <f aca="true" t="shared" si="10" ref="U105:U121">IF($F105="DOWN",$E105,"")</f>
      </c>
      <c r="V105" s="409">
        <f t="shared" si="9"/>
      </c>
    </row>
    <row r="106" spans="2:22" ht="12.75">
      <c r="B106" s="41"/>
      <c r="C106" s="290"/>
      <c r="D106" s="286"/>
      <c r="E106" s="503">
        <f aca="true" t="shared" si="11" ref="E106:E120">IF(D106="","",(D106-C106))</f>
      </c>
      <c r="F106" s="473"/>
      <c r="G106" s="472"/>
      <c r="H106" s="458"/>
      <c r="I106" s="458"/>
      <c r="J106" s="459"/>
      <c r="K106" s="1"/>
      <c r="L106" s="40"/>
      <c r="N106" s="409">
        <f aca="true" t="shared" si="12" ref="N106:N121">IF($F106="RIG UP",$E106,"")</f>
      </c>
      <c r="O106" s="409">
        <f aca="true" t="shared" si="13" ref="O106:O121">IF($F106="RUN IN HOLE",$E106,"")</f>
      </c>
      <c r="P106" s="409">
        <f aca="true" t="shared" si="14" ref="P106:P121">IF($F106="LOG UP",$E106,"")</f>
      </c>
      <c r="Q106" s="409">
        <f aca="true" t="shared" si="15" ref="Q106:Q121">IF($F106="LOGGER ON BOTTOM",$E106,"")</f>
      </c>
      <c r="R106" s="409">
        <f aca="true" t="shared" si="16" ref="R106:R121">IF($F106="LOG FINISH",$E106,"")</f>
      </c>
      <c r="S106" s="409">
        <f aca="true" t="shared" si="17" ref="S106:S121">IF($F106="POOH",$E106,"")</f>
      </c>
      <c r="T106" s="409">
        <f aca="true" t="shared" si="18" ref="T106:T121">IF($F106="RIG DOWN",$E106,"")</f>
      </c>
      <c r="U106" s="409">
        <f t="shared" si="10"/>
      </c>
      <c r="V106" s="409">
        <f aca="true" t="shared" si="19" ref="V106:V121">IF($F106="LOST",$E106,"")</f>
      </c>
    </row>
    <row r="107" spans="2:22" ht="12.75">
      <c r="B107" s="41"/>
      <c r="C107" s="290"/>
      <c r="D107" s="286"/>
      <c r="E107" s="503">
        <f t="shared" si="11"/>
      </c>
      <c r="F107" s="473"/>
      <c r="G107" s="472"/>
      <c r="H107" s="458"/>
      <c r="I107" s="458"/>
      <c r="J107" s="459"/>
      <c r="K107" s="1"/>
      <c r="L107" s="40"/>
      <c r="N107" s="409">
        <f t="shared" si="12"/>
      </c>
      <c r="O107" s="409">
        <f t="shared" si="13"/>
      </c>
      <c r="P107" s="409">
        <f t="shared" si="14"/>
      </c>
      <c r="Q107" s="409">
        <f t="shared" si="15"/>
      </c>
      <c r="R107" s="409">
        <f t="shared" si="16"/>
      </c>
      <c r="S107" s="409">
        <f t="shared" si="17"/>
      </c>
      <c r="T107" s="409">
        <f t="shared" si="18"/>
      </c>
      <c r="U107" s="409">
        <f t="shared" si="10"/>
      </c>
      <c r="V107" s="409">
        <f t="shared" si="19"/>
      </c>
    </row>
    <row r="108" spans="2:22" ht="12.75">
      <c r="B108" s="41"/>
      <c r="C108" s="290"/>
      <c r="D108" s="286"/>
      <c r="E108" s="503">
        <f t="shared" si="11"/>
      </c>
      <c r="F108" s="473"/>
      <c r="G108" s="472"/>
      <c r="H108" s="458"/>
      <c r="I108" s="458"/>
      <c r="J108" s="459"/>
      <c r="K108" s="1"/>
      <c r="L108" s="40"/>
      <c r="N108" s="409">
        <f t="shared" si="12"/>
      </c>
      <c r="O108" s="409">
        <f t="shared" si="13"/>
      </c>
      <c r="P108" s="409">
        <f t="shared" si="14"/>
      </c>
      <c r="Q108" s="409">
        <f t="shared" si="15"/>
      </c>
      <c r="R108" s="409">
        <f t="shared" si="16"/>
      </c>
      <c r="S108" s="409">
        <f t="shared" si="17"/>
      </c>
      <c r="T108" s="409">
        <f t="shared" si="18"/>
      </c>
      <c r="U108" s="409">
        <f t="shared" si="10"/>
      </c>
      <c r="V108" s="409">
        <f t="shared" si="19"/>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3.5" thickBot="1">
      <c r="B121" s="41"/>
      <c r="C121" s="291"/>
      <c r="D121" s="292"/>
      <c r="E121" s="504"/>
      <c r="F121" s="505"/>
      <c r="G121" s="494"/>
      <c r="H121" s="460"/>
      <c r="I121" s="460"/>
      <c r="J121" s="461"/>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3.5" thickBot="1">
      <c r="B122" s="304"/>
      <c r="C122" s="305"/>
      <c r="D122" s="305"/>
      <c r="E122" s="305"/>
      <c r="F122" s="305"/>
      <c r="G122" s="305"/>
      <c r="H122" s="305"/>
      <c r="I122" s="305"/>
      <c r="J122" s="305"/>
      <c r="K122" s="305"/>
      <c r="L122" s="306"/>
      <c r="N122" s="462">
        <f aca="true" t="shared" si="20" ref="N122:V122">SUM(N41:N121)</f>
        <v>0.03125000000727596</v>
      </c>
      <c r="O122" s="462">
        <f t="shared" si="20"/>
        <v>0.053472222221898846</v>
      </c>
      <c r="P122" s="462">
        <f t="shared" si="20"/>
        <v>0.05208333333575865</v>
      </c>
      <c r="Q122" s="462">
        <f t="shared" si="20"/>
        <v>0</v>
      </c>
      <c r="R122" s="462">
        <f t="shared" si="20"/>
        <v>0</v>
      </c>
      <c r="S122" s="462">
        <f t="shared" si="20"/>
        <v>0.0506944444423425</v>
      </c>
      <c r="T122" s="462">
        <f t="shared" si="20"/>
        <v>0.020833333335758653</v>
      </c>
      <c r="U122" s="462">
        <f t="shared" si="20"/>
        <v>0.01388888888322981</v>
      </c>
      <c r="V122" s="462">
        <f t="shared" si="20"/>
        <v>0</v>
      </c>
    </row>
  </sheetData>
  <mergeCells count="57">
    <mergeCell ref="G84:J84"/>
    <mergeCell ref="G85:J85"/>
    <mergeCell ref="G78:J78"/>
    <mergeCell ref="G80:J80"/>
    <mergeCell ref="G82:J82"/>
    <mergeCell ref="G83:J83"/>
    <mergeCell ref="G60:J60"/>
    <mergeCell ref="G65:J65"/>
    <mergeCell ref="G70:J70"/>
    <mergeCell ref="G71:J71"/>
    <mergeCell ref="G61:J61"/>
    <mergeCell ref="G62:J62"/>
    <mergeCell ref="G63:J63"/>
    <mergeCell ref="G64:J64"/>
    <mergeCell ref="G66:J66"/>
    <mergeCell ref="G67:J67"/>
    <mergeCell ref="G56:J56"/>
    <mergeCell ref="G57:J57"/>
    <mergeCell ref="G58:J58"/>
    <mergeCell ref="G59:J59"/>
    <mergeCell ref="G47:J47"/>
    <mergeCell ref="G48:J48"/>
    <mergeCell ref="G49:J49"/>
    <mergeCell ref="G55:J55"/>
    <mergeCell ref="G50:J50"/>
    <mergeCell ref="G51:J51"/>
    <mergeCell ref="G52:J52"/>
    <mergeCell ref="G53:J53"/>
    <mergeCell ref="G54:J54"/>
    <mergeCell ref="G43:J43"/>
    <mergeCell ref="G44:J44"/>
    <mergeCell ref="G45:J45"/>
    <mergeCell ref="G46:J46"/>
    <mergeCell ref="E4:F4"/>
    <mergeCell ref="E6:F6"/>
    <mergeCell ref="E9:H9"/>
    <mergeCell ref="G42:J42"/>
    <mergeCell ref="F29:G29"/>
    <mergeCell ref="H29:I29"/>
    <mergeCell ref="G40:J40"/>
    <mergeCell ref="G41:J41"/>
    <mergeCell ref="G68:J68"/>
    <mergeCell ref="G69:J69"/>
    <mergeCell ref="G87:J87"/>
    <mergeCell ref="G89:J89"/>
    <mergeCell ref="G72:J72"/>
    <mergeCell ref="G73:J73"/>
    <mergeCell ref="G74:J74"/>
    <mergeCell ref="G75:J75"/>
    <mergeCell ref="G76:J76"/>
    <mergeCell ref="G77:J77"/>
    <mergeCell ref="G97:J97"/>
    <mergeCell ref="G98:J98"/>
    <mergeCell ref="G90:J90"/>
    <mergeCell ref="G94:J94"/>
    <mergeCell ref="G95:J95"/>
    <mergeCell ref="G96:J96"/>
  </mergeCells>
  <conditionalFormatting sqref="E41:E121">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1">
      <formula1>EVENT</formula1>
    </dataValidation>
    <dataValidation allowBlank="1" showInputMessage="1" showErrorMessage="1" prompt="Depths should be quoted from the bottom upwards  -  not from the top down.  That is, the bottom is zero." sqref="F29:I35"/>
  </dataValidations>
  <printOptions horizontalCentered="1"/>
  <pageMargins left="0.75" right="0.75" top="1" bottom="1" header="0.5" footer="0.5"/>
  <pageSetup fitToHeight="1" fitToWidth="1" horizontalDpi="600" verticalDpi="600" orientation="portrait" paperSize="9" scale="67" r:id="rId1"/>
</worksheet>
</file>

<file path=xl/worksheets/sheet6.xml><?xml version="1.0" encoding="utf-8"?>
<worksheet xmlns="http://schemas.openxmlformats.org/spreadsheetml/2006/main" xmlns:r="http://schemas.openxmlformats.org/officeDocument/2006/relationships">
  <sheetPr codeName="Sheet7">
    <pageSetUpPr fitToPage="1"/>
  </sheetPr>
  <dimension ref="B2:W123"/>
  <sheetViews>
    <sheetView showGridLines="0" zoomScale="75" zoomScaleNormal="75" zoomScaleSheetLayoutView="75" workbookViewId="0" topLeftCell="D1">
      <selection activeCell="I6" sqref="I6"/>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t="str">
        <f>IF(D32="","","-")</f>
        <v>-</v>
      </c>
      <c r="E3" s="52" t="str">
        <f>IF(D33="","","-")</f>
        <v>-</v>
      </c>
      <c r="F3" s="52" t="str">
        <f>IF(D34="","","-")</f>
        <v>-</v>
      </c>
      <c r="G3" s="311">
        <f>IF(D35="","","-")</f>
      </c>
      <c r="H3" s="311"/>
      <c r="I3" s="296"/>
      <c r="J3" s="296"/>
      <c r="K3" s="1"/>
      <c r="L3" s="40"/>
    </row>
    <row r="4" spans="2:12" ht="21" thickBot="1">
      <c r="B4" s="41"/>
      <c r="C4" s="142"/>
      <c r="D4" s="257" t="s">
        <v>126</v>
      </c>
      <c r="E4" s="640" t="str">
        <f>IF(QC!D5="","",QC!D5)</f>
        <v>THYLACINE-1</v>
      </c>
      <c r="F4" s="641"/>
      <c r="G4" s="312"/>
      <c r="H4" s="313" t="s">
        <v>184</v>
      </c>
      <c r="I4" s="408">
        <v>5</v>
      </c>
      <c r="J4" s="312"/>
      <c r="K4" s="1"/>
      <c r="L4" s="40"/>
    </row>
    <row r="5" spans="2:12" ht="9" customHeight="1" thickBot="1">
      <c r="B5" s="41"/>
      <c r="C5" s="142"/>
      <c r="D5" s="1"/>
      <c r="E5" s="1"/>
      <c r="F5" s="296"/>
      <c r="G5" s="296"/>
      <c r="H5" s="296"/>
      <c r="I5" s="296"/>
      <c r="J5" s="296"/>
      <c r="K5" s="1"/>
      <c r="L5" s="40"/>
    </row>
    <row r="6" spans="2:12" ht="15.75" customHeight="1" thickBot="1">
      <c r="B6" s="41"/>
      <c r="C6" s="142"/>
      <c r="D6" s="257" t="s">
        <v>187</v>
      </c>
      <c r="E6" s="640" t="s">
        <v>348</v>
      </c>
      <c r="F6" s="641"/>
      <c r="G6" s="314" t="s">
        <v>185</v>
      </c>
      <c r="H6" s="315" t="s">
        <v>186</v>
      </c>
      <c r="I6" s="258">
        <v>2710</v>
      </c>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f>INDEX(C41:F122,(MATCH("RIG UP",F41:F122,0)),1)</f>
        <v>37034.92013888889</v>
      </c>
      <c r="H11" s="40"/>
      <c r="I11" s="500"/>
      <c r="J11" s="497"/>
      <c r="K11" s="1"/>
      <c r="L11" s="40"/>
    </row>
    <row r="12" spans="2:12" ht="12.75">
      <c r="B12" s="41"/>
      <c r="C12" s="497"/>
      <c r="D12" s="498"/>
      <c r="E12" s="300"/>
      <c r="F12" s="294" t="s">
        <v>201</v>
      </c>
      <c r="G12" s="508">
        <f>INDEX(C41:F122,(MATCH("RUN IN HOLE",F41:F122,0)),1)</f>
        <v>37034.947916666664</v>
      </c>
      <c r="H12" s="40"/>
      <c r="I12" s="500"/>
      <c r="J12" s="497"/>
      <c r="K12" s="1"/>
      <c r="L12" s="40"/>
    </row>
    <row r="13" spans="2:12" ht="12.75">
      <c r="B13" s="41"/>
      <c r="C13" s="497"/>
      <c r="D13" s="498"/>
      <c r="E13" s="300"/>
      <c r="F13" s="294" t="s">
        <v>202</v>
      </c>
      <c r="G13" s="508">
        <f>INDEX(C41:F122,(MATCH("LOG UP",F41:F122,0)),1)</f>
        <v>37035.104166666664</v>
      </c>
      <c r="H13" s="40"/>
      <c r="I13" s="500"/>
      <c r="J13" s="497"/>
      <c r="K13" s="1"/>
      <c r="L13" s="40"/>
    </row>
    <row r="14" spans="2:12" ht="12.75">
      <c r="B14" s="41"/>
      <c r="C14" s="497"/>
      <c r="D14" s="498"/>
      <c r="E14" s="300"/>
      <c r="F14" s="294" t="s">
        <v>257</v>
      </c>
      <c r="G14" s="508">
        <f>INDEX(D41:F122,(MATCH("LOGGER ON BOTTOM",F41:F122,0)),1)</f>
        <v>37035.125</v>
      </c>
      <c r="H14" s="40"/>
      <c r="I14" s="500"/>
      <c r="J14" s="497"/>
      <c r="K14" s="1"/>
      <c r="L14" s="40"/>
    </row>
    <row r="15" spans="2:12" ht="12.75">
      <c r="B15" s="41"/>
      <c r="C15" s="497"/>
      <c r="D15" s="498"/>
      <c r="E15" s="300"/>
      <c r="F15" s="294" t="s">
        <v>203</v>
      </c>
      <c r="G15" s="508">
        <f>INDEX(D41:F122,(MATCH("LOG FINISH",F41:F122,0)),1)</f>
        <v>37035.48263888889</v>
      </c>
      <c r="H15" s="40"/>
      <c r="I15" s="500"/>
      <c r="J15" s="497"/>
      <c r="K15" s="1"/>
      <c r="L15" s="40"/>
    </row>
    <row r="16" spans="2:12" ht="12.75">
      <c r="B16" s="41"/>
      <c r="C16" s="497"/>
      <c r="D16" s="498"/>
      <c r="E16" s="300"/>
      <c r="F16" s="294" t="s">
        <v>204</v>
      </c>
      <c r="G16" s="508">
        <f>INDEX(C41:F122,(MATCH("POOH",F41:F122,0)),1)</f>
        <v>37035.493055555555</v>
      </c>
      <c r="H16" s="40"/>
      <c r="I16" s="500"/>
      <c r="J16" s="497"/>
      <c r="K16" s="1"/>
      <c r="L16" s="40"/>
    </row>
    <row r="17" spans="2:12" ht="13.5" thickBot="1">
      <c r="B17" s="41"/>
      <c r="C17" s="497"/>
      <c r="D17" s="498"/>
      <c r="E17" s="300"/>
      <c r="F17" s="294" t="s">
        <v>205</v>
      </c>
      <c r="G17" s="516">
        <f>INDEX(D41:F122,(MATCH("RIG DOWN",F41:F122,0)),1)</f>
        <v>37035.53125</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SUM(E41:E122)</f>
        <v>0.6111111111094942</v>
      </c>
      <c r="H19" s="40"/>
      <c r="I19" s="500"/>
      <c r="J19" s="497"/>
      <c r="K19" s="1"/>
      <c r="L19" s="40"/>
    </row>
    <row r="20" spans="2:12" ht="15">
      <c r="B20" s="41"/>
      <c r="C20" s="497"/>
      <c r="D20" s="498"/>
      <c r="E20" s="300"/>
      <c r="F20" s="411" t="s">
        <v>198</v>
      </c>
      <c r="G20" s="415">
        <f>U123</f>
        <v>0</v>
      </c>
      <c r="H20" s="40"/>
      <c r="I20" s="500"/>
      <c r="J20" s="497"/>
      <c r="K20" s="1"/>
      <c r="L20" s="40"/>
    </row>
    <row r="21" spans="2:12" ht="15.75" thickBot="1">
      <c r="B21" s="41"/>
      <c r="C21" s="497"/>
      <c r="D21" s="498"/>
      <c r="E21" s="300"/>
      <c r="F21" s="412" t="s">
        <v>199</v>
      </c>
      <c r="G21" s="416">
        <f>V123</f>
        <v>0.010416666664241347</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555">
        <v>113.9</v>
      </c>
      <c r="H23" s="303" t="s">
        <v>193</v>
      </c>
      <c r="I23" s="500"/>
      <c r="J23" s="497"/>
      <c r="K23" s="1"/>
      <c r="L23" s="40"/>
    </row>
    <row r="24" spans="2:12" ht="13.5" thickBot="1">
      <c r="B24" s="41"/>
      <c r="C24" s="497"/>
      <c r="D24" s="498"/>
      <c r="E24" s="41"/>
      <c r="F24" s="307" t="s">
        <v>195</v>
      </c>
      <c r="G24" s="556">
        <f>2710-25</f>
        <v>2685</v>
      </c>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t="s">
        <v>332</v>
      </c>
      <c r="E31" s="279">
        <v>24.5</v>
      </c>
      <c r="F31" s="265"/>
      <c r="G31" s="259"/>
      <c r="H31" s="268"/>
      <c r="I31" s="259"/>
      <c r="J31" s="497"/>
      <c r="K31" s="1"/>
      <c r="L31" s="40"/>
    </row>
    <row r="32" spans="2:12" ht="12.75">
      <c r="B32" s="41"/>
      <c r="C32" s="497"/>
      <c r="D32" s="262" t="s">
        <v>301</v>
      </c>
      <c r="E32" s="262">
        <v>22.42</v>
      </c>
      <c r="F32" s="266"/>
      <c r="G32" s="260"/>
      <c r="H32" s="269"/>
      <c r="I32" s="260"/>
      <c r="J32" s="497"/>
      <c r="K32" s="1"/>
      <c r="L32" s="40"/>
    </row>
    <row r="33" spans="2:12" ht="12.75">
      <c r="B33" s="41"/>
      <c r="C33" s="497"/>
      <c r="D33" s="262" t="s">
        <v>333</v>
      </c>
      <c r="E33" s="262">
        <v>18.46</v>
      </c>
      <c r="F33" s="266"/>
      <c r="G33" s="260"/>
      <c r="H33" s="269"/>
      <c r="I33" s="260"/>
      <c r="J33" s="497"/>
      <c r="K33" s="1"/>
      <c r="L33" s="40"/>
    </row>
    <row r="34" spans="2:12" ht="12.75">
      <c r="B34" s="41"/>
      <c r="C34" s="497"/>
      <c r="D34" s="262" t="s">
        <v>334</v>
      </c>
      <c r="E34" s="264">
        <v>3.04</v>
      </c>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521">
        <v>37034.92013888889</v>
      </c>
      <c r="D41" s="521">
        <v>37034.947916666664</v>
      </c>
      <c r="E41" s="289">
        <f>IF(D41="","",(D41-C41))</f>
        <v>0.02777777777373558</v>
      </c>
      <c r="F41" s="293" t="s">
        <v>235</v>
      </c>
      <c r="G41" s="650" t="s">
        <v>326</v>
      </c>
      <c r="H41" s="650"/>
      <c r="I41" s="650"/>
      <c r="J41" s="651"/>
      <c r="L41" s="40"/>
      <c r="N41" s="409">
        <f>IF($F41="RIG UP",$E41,"")</f>
        <v>0.02777777777373558</v>
      </c>
      <c r="O41" s="409">
        <f>IF($F41="RUN IN HOLE",$E41,"")</f>
      </c>
      <c r="P41" s="409">
        <f>IF($F41="LOG UP",$E41,"")</f>
      </c>
      <c r="Q41" s="409">
        <f>IF($F41="LOGGER ON BOTTOM",$E41,"")</f>
      </c>
      <c r="R41" s="409">
        <f>IF($F41="LOG FINISH",$E41,"")</f>
      </c>
      <c r="S41" s="409">
        <f>IF($F41="POOH",$E41,"")</f>
      </c>
      <c r="T41" s="409">
        <f>IF($F41="RIG DOWN",$E41,"")</f>
      </c>
      <c r="U41" s="409">
        <f aca="true" t="shared" si="0" ref="U41:U105">IF($F41="DOWN",$E41,"")</f>
      </c>
      <c r="V41" s="409">
        <f>IF($F41="LOST",$E41,"")</f>
      </c>
    </row>
    <row r="42" spans="2:22" ht="12.75">
      <c r="B42" s="41"/>
      <c r="C42" s="521">
        <v>37034.947916666664</v>
      </c>
      <c r="D42" s="521">
        <v>37034.95972222222</v>
      </c>
      <c r="E42" s="289">
        <f aca="true" t="shared" si="1" ref="E42:E106">IF(D42="","",(D42-C42))</f>
        <v>0.011805555557657499</v>
      </c>
      <c r="F42" s="293" t="s">
        <v>236</v>
      </c>
      <c r="G42" s="634" t="s">
        <v>327</v>
      </c>
      <c r="H42" s="634"/>
      <c r="I42" s="634"/>
      <c r="J42" s="635"/>
      <c r="K42" s="1"/>
      <c r="L42" s="40"/>
      <c r="N42" s="409">
        <f aca="true" t="shared" si="2" ref="N42:N106">IF($F42="RIG UP",$E42,"")</f>
      </c>
      <c r="O42" s="409">
        <f aca="true" t="shared" si="3" ref="O42:O106">IF($F42="RUN IN HOLE",$E42,"")</f>
        <v>0.011805555557657499</v>
      </c>
      <c r="P42" s="409">
        <f aca="true" t="shared" si="4" ref="P42:P106">IF($F42="LOG UP",$E42,"")</f>
      </c>
      <c r="Q42" s="409">
        <f aca="true" t="shared" si="5" ref="Q42:Q106">IF($F42="LOGGER ON BOTTOM",$E42,"")</f>
      </c>
      <c r="R42" s="409">
        <f aca="true" t="shared" si="6" ref="R42:R106">IF($F42="LOG FINISH",$E42,"")</f>
      </c>
      <c r="S42" s="409">
        <f aca="true" t="shared" si="7" ref="S42:S106">IF($F42="POOH",$E42,"")</f>
      </c>
      <c r="T42" s="409">
        <f aca="true" t="shared" si="8" ref="T42:T106">IF($F42="RIG DOWN",$E42,"")</f>
      </c>
      <c r="U42" s="409">
        <f t="shared" si="0"/>
      </c>
      <c r="V42" s="409">
        <f aca="true" t="shared" si="9" ref="V42:V106">IF($F42="LOST",$E42,"")</f>
      </c>
    </row>
    <row r="43" spans="2:22" ht="12.75">
      <c r="B43" s="41"/>
      <c r="C43" s="521">
        <v>37034.95972222222</v>
      </c>
      <c r="D43" s="521">
        <v>37035.020833333336</v>
      </c>
      <c r="E43" s="289">
        <f t="shared" si="1"/>
        <v>0.061111111113859806</v>
      </c>
      <c r="F43" s="293" t="s">
        <v>236</v>
      </c>
      <c r="G43" s="630" t="s">
        <v>331</v>
      </c>
      <c r="H43" s="631"/>
      <c r="I43" s="631"/>
      <c r="J43" s="632"/>
      <c r="K43" s="1"/>
      <c r="L43" s="40"/>
      <c r="N43" s="409">
        <f t="shared" si="2"/>
      </c>
      <c r="O43" s="409">
        <f t="shared" si="3"/>
        <v>0.061111111113859806</v>
      </c>
      <c r="P43" s="409">
        <f t="shared" si="4"/>
      </c>
      <c r="Q43" s="409">
        <f t="shared" si="5"/>
      </c>
      <c r="R43" s="409">
        <f t="shared" si="6"/>
      </c>
      <c r="S43" s="409">
        <f t="shared" si="7"/>
      </c>
      <c r="T43" s="409">
        <f t="shared" si="8"/>
      </c>
      <c r="U43" s="409">
        <f t="shared" si="0"/>
      </c>
      <c r="V43" s="409">
        <f t="shared" si="9"/>
      </c>
    </row>
    <row r="44" spans="2:22" ht="15" customHeight="1">
      <c r="B44" s="41"/>
      <c r="C44" s="521">
        <v>37035.020833333336</v>
      </c>
      <c r="D44" s="521">
        <v>37035.104166666664</v>
      </c>
      <c r="E44" s="289">
        <f t="shared" si="1"/>
        <v>0.0833333333284827</v>
      </c>
      <c r="F44" s="293" t="s">
        <v>236</v>
      </c>
      <c r="G44" s="630" t="s">
        <v>328</v>
      </c>
      <c r="H44" s="631"/>
      <c r="I44" s="631"/>
      <c r="J44" s="632"/>
      <c r="K44" s="1"/>
      <c r="L44" s="40"/>
      <c r="N44" s="409">
        <f t="shared" si="2"/>
      </c>
      <c r="O44" s="409">
        <f t="shared" si="3"/>
        <v>0.0833333333284827</v>
      </c>
      <c r="P44" s="409">
        <f t="shared" si="4"/>
      </c>
      <c r="Q44" s="409">
        <f t="shared" si="5"/>
      </c>
      <c r="R44" s="409">
        <f t="shared" si="6"/>
      </c>
      <c r="S44" s="409">
        <f t="shared" si="7"/>
      </c>
      <c r="T44" s="409">
        <f t="shared" si="8"/>
      </c>
      <c r="U44" s="409">
        <f t="shared" si="0"/>
      </c>
      <c r="V44" s="409">
        <f t="shared" si="9"/>
      </c>
    </row>
    <row r="45" spans="2:22" ht="12.75">
      <c r="B45" s="41"/>
      <c r="C45" s="521">
        <v>37035.104166666664</v>
      </c>
      <c r="D45" s="521">
        <v>37035.12152777778</v>
      </c>
      <c r="E45" s="289">
        <f t="shared" si="1"/>
        <v>0.01736111111677019</v>
      </c>
      <c r="F45" s="293" t="s">
        <v>237</v>
      </c>
      <c r="G45" s="638" t="s">
        <v>329</v>
      </c>
      <c r="H45" s="638"/>
      <c r="I45" s="638"/>
      <c r="J45" s="639"/>
      <c r="K45" s="1"/>
      <c r="L45" s="40"/>
      <c r="N45" s="409">
        <f t="shared" si="2"/>
      </c>
      <c r="O45" s="409">
        <f t="shared" si="3"/>
      </c>
      <c r="P45" s="409">
        <f t="shared" si="4"/>
        <v>0.01736111111677019</v>
      </c>
      <c r="Q45" s="409">
        <f t="shared" si="5"/>
      </c>
      <c r="R45" s="409">
        <f t="shared" si="6"/>
      </c>
      <c r="S45" s="409">
        <f t="shared" si="7"/>
      </c>
      <c r="T45" s="409">
        <f t="shared" si="8"/>
      </c>
      <c r="U45" s="409">
        <f t="shared" si="0"/>
      </c>
      <c r="V45" s="409">
        <f t="shared" si="9"/>
      </c>
    </row>
    <row r="46" spans="2:22" ht="12.75">
      <c r="B46" s="41"/>
      <c r="C46" s="521">
        <v>37035.12152777778</v>
      </c>
      <c r="D46" s="521">
        <v>37035.125</v>
      </c>
      <c r="E46" s="289">
        <f t="shared" si="1"/>
        <v>0.0034722222189884633</v>
      </c>
      <c r="F46" s="293" t="s">
        <v>236</v>
      </c>
      <c r="G46" s="634" t="s">
        <v>330</v>
      </c>
      <c r="H46" s="634"/>
      <c r="I46" s="634"/>
      <c r="J46" s="635"/>
      <c r="K46" s="1"/>
      <c r="L46" s="40"/>
      <c r="N46" s="409">
        <f t="shared" si="2"/>
      </c>
      <c r="O46" s="409">
        <f t="shared" si="3"/>
        <v>0.0034722222189884633</v>
      </c>
      <c r="P46" s="409">
        <f t="shared" si="4"/>
      </c>
      <c r="Q46" s="409">
        <f t="shared" si="5"/>
      </c>
      <c r="R46" s="409">
        <f t="shared" si="6"/>
      </c>
      <c r="S46" s="409">
        <f t="shared" si="7"/>
      </c>
      <c r="T46" s="409">
        <f t="shared" si="8"/>
      </c>
      <c r="U46" s="409">
        <f t="shared" si="0"/>
      </c>
      <c r="V46" s="409">
        <f t="shared" si="9"/>
      </c>
    </row>
    <row r="47" spans="2:22" ht="12.75">
      <c r="B47" s="41"/>
      <c r="C47" s="521">
        <v>37035.125</v>
      </c>
      <c r="D47" s="521">
        <v>37035.125</v>
      </c>
      <c r="E47" s="289">
        <f t="shared" si="1"/>
        <v>0</v>
      </c>
      <c r="F47" s="293" t="s">
        <v>238</v>
      </c>
      <c r="G47" s="633" t="s">
        <v>344</v>
      </c>
      <c r="H47" s="655"/>
      <c r="I47" s="655"/>
      <c r="J47" s="656"/>
      <c r="K47" s="1"/>
      <c r="L47" s="40"/>
      <c r="N47" s="409"/>
      <c r="O47" s="409"/>
      <c r="P47" s="409"/>
      <c r="Q47" s="409"/>
      <c r="R47" s="409"/>
      <c r="S47" s="409"/>
      <c r="T47" s="409"/>
      <c r="U47" s="409"/>
      <c r="V47" s="409"/>
    </row>
    <row r="48" spans="2:22" ht="12.75">
      <c r="B48" s="41"/>
      <c r="C48" s="521">
        <v>37035.125</v>
      </c>
      <c r="D48" s="521">
        <v>37035.45138888889</v>
      </c>
      <c r="E48" s="289">
        <f t="shared" si="1"/>
        <v>0.32638888889050577</v>
      </c>
      <c r="F48" s="293" t="s">
        <v>237</v>
      </c>
      <c r="G48" s="634" t="s">
        <v>339</v>
      </c>
      <c r="H48" s="634"/>
      <c r="I48" s="634"/>
      <c r="J48" s="635"/>
      <c r="K48" s="1"/>
      <c r="L48" s="40"/>
      <c r="N48" s="409">
        <f t="shared" si="2"/>
      </c>
      <c r="O48" s="409">
        <f t="shared" si="3"/>
      </c>
      <c r="P48" s="409">
        <f t="shared" si="4"/>
        <v>0.32638888889050577</v>
      </c>
      <c r="Q48" s="409">
        <f t="shared" si="5"/>
      </c>
      <c r="R48" s="409">
        <f>IF($F48="LOG FINISH",$E48,"")</f>
      </c>
      <c r="S48" s="409">
        <f t="shared" si="7"/>
      </c>
      <c r="T48" s="409">
        <f t="shared" si="8"/>
      </c>
      <c r="U48" s="409">
        <f t="shared" si="0"/>
      </c>
      <c r="V48" s="409">
        <f t="shared" si="9"/>
      </c>
    </row>
    <row r="49" spans="2:22" ht="12.75" customHeight="1">
      <c r="B49" s="41"/>
      <c r="C49" s="521">
        <v>37035.45138888889</v>
      </c>
      <c r="D49" s="521">
        <v>37035.48263888889</v>
      </c>
      <c r="E49" s="289">
        <f t="shared" si="1"/>
        <v>0.03125</v>
      </c>
      <c r="F49" s="293" t="s">
        <v>237</v>
      </c>
      <c r="G49" s="630" t="s">
        <v>340</v>
      </c>
      <c r="H49" s="636"/>
      <c r="I49" s="636"/>
      <c r="J49" s="637"/>
      <c r="K49" s="1"/>
      <c r="L49" s="40"/>
      <c r="N49" s="409">
        <f t="shared" si="2"/>
      </c>
      <c r="O49" s="409">
        <f t="shared" si="3"/>
      </c>
      <c r="P49" s="409">
        <f t="shared" si="4"/>
        <v>0.03125</v>
      </c>
      <c r="Q49" s="409">
        <f t="shared" si="5"/>
      </c>
      <c r="R49" s="409">
        <f t="shared" si="6"/>
      </c>
      <c r="S49" s="409">
        <f t="shared" si="7"/>
      </c>
      <c r="T49" s="409">
        <f t="shared" si="8"/>
      </c>
      <c r="U49" s="409">
        <f t="shared" si="0"/>
      </c>
      <c r="V49" s="409">
        <f t="shared" si="9"/>
      </c>
    </row>
    <row r="50" spans="2:22" ht="12.75" customHeight="1">
      <c r="B50" s="41"/>
      <c r="C50" s="521">
        <v>37035.48263888889</v>
      </c>
      <c r="D50" s="521">
        <v>37035.48263888889</v>
      </c>
      <c r="E50" s="289">
        <f t="shared" si="1"/>
        <v>0</v>
      </c>
      <c r="F50" s="293" t="s">
        <v>239</v>
      </c>
      <c r="G50" s="630" t="s">
        <v>341</v>
      </c>
      <c r="H50" s="636"/>
      <c r="I50" s="636"/>
      <c r="J50" s="637"/>
      <c r="K50" s="1"/>
      <c r="L50" s="40"/>
      <c r="N50" s="409">
        <f t="shared" si="2"/>
      </c>
      <c r="O50" s="409">
        <f t="shared" si="3"/>
      </c>
      <c r="P50" s="409">
        <f t="shared" si="4"/>
      </c>
      <c r="Q50" s="409">
        <f t="shared" si="5"/>
      </c>
      <c r="R50" s="409">
        <f t="shared" si="6"/>
        <v>0</v>
      </c>
      <c r="S50" s="409">
        <f t="shared" si="7"/>
      </c>
      <c r="T50" s="409">
        <f t="shared" si="8"/>
      </c>
      <c r="U50" s="409">
        <f t="shared" si="0"/>
      </c>
      <c r="V50" s="409">
        <f t="shared" si="9"/>
      </c>
    </row>
    <row r="51" spans="2:22" ht="12.75" customHeight="1">
      <c r="B51" s="41"/>
      <c r="C51" s="521">
        <v>37035.48263888889</v>
      </c>
      <c r="D51" s="521">
        <v>37035.493055555555</v>
      </c>
      <c r="E51" s="289">
        <f>IF(D51="","",(D51-C51))</f>
        <v>0.010416666664241347</v>
      </c>
      <c r="F51" s="293" t="s">
        <v>243</v>
      </c>
      <c r="G51" s="630" t="s">
        <v>341</v>
      </c>
      <c r="H51" s="636"/>
      <c r="I51" s="636"/>
      <c r="J51" s="637"/>
      <c r="K51" s="1"/>
      <c r="L51" s="40"/>
      <c r="N51" s="409">
        <f t="shared" si="2"/>
      </c>
      <c r="O51" s="409">
        <f t="shared" si="3"/>
      </c>
      <c r="P51" s="409">
        <f t="shared" si="4"/>
      </c>
      <c r="Q51" s="409">
        <f t="shared" si="5"/>
      </c>
      <c r="R51" s="409">
        <f t="shared" si="6"/>
      </c>
      <c r="S51" s="409">
        <f t="shared" si="7"/>
      </c>
      <c r="T51" s="409">
        <f t="shared" si="8"/>
      </c>
      <c r="U51" s="409">
        <f t="shared" si="0"/>
      </c>
      <c r="V51" s="409">
        <f t="shared" si="9"/>
        <v>0.010416666664241347</v>
      </c>
    </row>
    <row r="52" spans="2:22" ht="12.75">
      <c r="B52" s="41"/>
      <c r="C52" s="521">
        <v>37035.493055555555</v>
      </c>
      <c r="D52" s="521">
        <v>37035.50347222222</v>
      </c>
      <c r="E52" s="289">
        <f>IF(D52="","",(D52-C52))</f>
        <v>0.010416666664241347</v>
      </c>
      <c r="F52" s="293" t="s">
        <v>240</v>
      </c>
      <c r="G52" s="458" t="s">
        <v>342</v>
      </c>
      <c r="H52" s="458"/>
      <c r="I52" s="458"/>
      <c r="J52" s="459"/>
      <c r="K52" s="1"/>
      <c r="L52" s="40"/>
      <c r="N52" s="409">
        <f t="shared" si="2"/>
      </c>
      <c r="O52" s="409">
        <f t="shared" si="3"/>
      </c>
      <c r="P52" s="409">
        <f t="shared" si="4"/>
      </c>
      <c r="Q52" s="409">
        <f t="shared" si="5"/>
      </c>
      <c r="R52" s="409">
        <f t="shared" si="6"/>
      </c>
      <c r="S52" s="409">
        <f t="shared" si="7"/>
        <v>0.010416666664241347</v>
      </c>
      <c r="T52" s="409">
        <f t="shared" si="8"/>
      </c>
      <c r="U52" s="409">
        <f t="shared" si="0"/>
      </c>
      <c r="V52" s="409">
        <f t="shared" si="9"/>
      </c>
    </row>
    <row r="53" spans="2:22" ht="12.75">
      <c r="B53" s="41"/>
      <c r="C53" s="521">
        <v>37035.50347222222</v>
      </c>
      <c r="D53" s="521">
        <v>37035.50347222222</v>
      </c>
      <c r="E53" s="289">
        <f t="shared" si="1"/>
        <v>0</v>
      </c>
      <c r="F53" s="293" t="s">
        <v>240</v>
      </c>
      <c r="G53" s="630" t="s">
        <v>343</v>
      </c>
      <c r="H53" s="636"/>
      <c r="I53" s="636"/>
      <c r="J53" s="637"/>
      <c r="K53" s="1"/>
      <c r="L53" s="40"/>
      <c r="N53" s="409">
        <f t="shared" si="2"/>
      </c>
      <c r="O53" s="409">
        <f t="shared" si="3"/>
      </c>
      <c r="P53" s="409">
        <f t="shared" si="4"/>
      </c>
      <c r="Q53" s="409">
        <f t="shared" si="5"/>
      </c>
      <c r="R53" s="409">
        <f t="shared" si="6"/>
      </c>
      <c r="S53" s="409">
        <f t="shared" si="7"/>
        <v>0</v>
      </c>
      <c r="T53" s="409">
        <f t="shared" si="8"/>
      </c>
      <c r="U53" s="409">
        <f t="shared" si="0"/>
      </c>
      <c r="V53" s="409">
        <f t="shared" si="9"/>
      </c>
    </row>
    <row r="54" spans="2:22" ht="12.75">
      <c r="B54" s="41"/>
      <c r="C54" s="521">
        <v>37035.50347222222</v>
      </c>
      <c r="D54" s="521">
        <v>37035.53125</v>
      </c>
      <c r="E54" s="289">
        <f t="shared" si="1"/>
        <v>0.027777777781011537</v>
      </c>
      <c r="F54" s="293" t="s">
        <v>241</v>
      </c>
      <c r="G54" s="630" t="s">
        <v>345</v>
      </c>
      <c r="H54" s="636"/>
      <c r="I54" s="636"/>
      <c r="J54" s="637"/>
      <c r="K54" s="1"/>
      <c r="L54" s="40"/>
      <c r="N54" s="409">
        <f t="shared" si="2"/>
      </c>
      <c r="O54" s="409">
        <f t="shared" si="3"/>
      </c>
      <c r="P54" s="409">
        <f t="shared" si="4"/>
      </c>
      <c r="Q54" s="409">
        <f t="shared" si="5"/>
      </c>
      <c r="R54" s="409">
        <f t="shared" si="6"/>
      </c>
      <c r="S54" s="409">
        <f t="shared" si="7"/>
      </c>
      <c r="T54" s="409">
        <f t="shared" si="8"/>
        <v>0.027777777781011537</v>
      </c>
      <c r="U54" s="409">
        <f t="shared" si="0"/>
      </c>
      <c r="V54" s="409">
        <f t="shared" si="9"/>
      </c>
    </row>
    <row r="55" spans="2:22" ht="12.75">
      <c r="B55" s="41"/>
      <c r="C55" s="290"/>
      <c r="D55" s="286"/>
      <c r="E55" s="289">
        <f t="shared" si="1"/>
      </c>
      <c r="F55" s="293"/>
      <c r="G55" s="630"/>
      <c r="H55" s="636"/>
      <c r="I55" s="636"/>
      <c r="J55" s="637"/>
      <c r="K55" s="1"/>
      <c r="L55" s="40"/>
      <c r="N55" s="409">
        <f t="shared" si="2"/>
      </c>
      <c r="O55" s="409">
        <f t="shared" si="3"/>
      </c>
      <c r="P55" s="409">
        <f t="shared" si="4"/>
      </c>
      <c r="Q55" s="409">
        <f t="shared" si="5"/>
      </c>
      <c r="R55" s="409">
        <f t="shared" si="6"/>
      </c>
      <c r="S55" s="409">
        <f t="shared" si="7"/>
      </c>
      <c r="T55" s="409">
        <f t="shared" si="8"/>
      </c>
      <c r="U55" s="409">
        <f t="shared" si="0"/>
      </c>
      <c r="V55" s="409">
        <f t="shared" si="9"/>
      </c>
    </row>
    <row r="56" spans="2:22" ht="12.75">
      <c r="B56" s="41"/>
      <c r="C56" s="290"/>
      <c r="D56" s="286"/>
      <c r="E56" s="289">
        <f t="shared" si="1"/>
      </c>
      <c r="F56" s="293"/>
      <c r="G56" s="634"/>
      <c r="H56" s="634"/>
      <c r="I56" s="634"/>
      <c r="J56" s="635"/>
      <c r="K56" s="1"/>
      <c r="L56" s="40"/>
      <c r="N56" s="409">
        <f t="shared" si="2"/>
      </c>
      <c r="O56" s="409">
        <f t="shared" si="3"/>
      </c>
      <c r="P56" s="409">
        <f t="shared" si="4"/>
      </c>
      <c r="Q56" s="409">
        <f t="shared" si="5"/>
      </c>
      <c r="R56" s="409">
        <f t="shared" si="6"/>
      </c>
      <c r="S56" s="409">
        <f t="shared" si="7"/>
      </c>
      <c r="T56" s="409">
        <f t="shared" si="8"/>
      </c>
      <c r="U56" s="409">
        <f t="shared" si="0"/>
      </c>
      <c r="V56" s="409">
        <f t="shared" si="9"/>
      </c>
    </row>
    <row r="57" spans="2:22" ht="12.75">
      <c r="B57" s="41"/>
      <c r="C57" s="290"/>
      <c r="D57" s="286"/>
      <c r="E57" s="289">
        <f t="shared" si="1"/>
      </c>
      <c r="F57" s="293"/>
      <c r="G57" s="630"/>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c>
      <c r="V57" s="409">
        <f t="shared" si="9"/>
      </c>
    </row>
    <row r="58" spans="2:22" ht="12.75">
      <c r="B58" s="41"/>
      <c r="C58" s="290"/>
      <c r="D58" s="286"/>
      <c r="E58" s="289">
        <f t="shared" si="1"/>
      </c>
      <c r="F58" s="293"/>
      <c r="G58" s="630"/>
      <c r="H58" s="636"/>
      <c r="I58" s="636"/>
      <c r="J58" s="637"/>
      <c r="K58" s="1"/>
      <c r="L58" s="40"/>
      <c r="N58" s="409">
        <f t="shared" si="2"/>
      </c>
      <c r="O58" s="409">
        <f t="shared" si="3"/>
      </c>
      <c r="P58" s="409">
        <f t="shared" si="4"/>
      </c>
      <c r="Q58" s="409">
        <f t="shared" si="5"/>
      </c>
      <c r="R58" s="409">
        <f t="shared" si="6"/>
      </c>
      <c r="S58" s="409">
        <f t="shared" si="7"/>
      </c>
      <c r="T58" s="409">
        <f t="shared" si="8"/>
      </c>
      <c r="U58" s="409">
        <f t="shared" si="0"/>
      </c>
      <c r="V58" s="409">
        <f t="shared" si="9"/>
      </c>
    </row>
    <row r="59" spans="2:22" ht="12.75">
      <c r="B59" s="41"/>
      <c r="C59" s="290"/>
      <c r="D59" s="286"/>
      <c r="E59" s="289">
        <f t="shared" si="1"/>
      </c>
      <c r="F59" s="293"/>
      <c r="G59" s="630"/>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c>
      <c r="V59" s="409">
        <f t="shared" si="9"/>
      </c>
    </row>
    <row r="60" spans="2:22" ht="12.75">
      <c r="B60" s="41"/>
      <c r="C60" s="290"/>
      <c r="D60" s="286"/>
      <c r="E60" s="289">
        <f t="shared" si="1"/>
      </c>
      <c r="F60" s="293"/>
      <c r="G60" s="630"/>
      <c r="H60" s="636"/>
      <c r="I60" s="636"/>
      <c r="J60" s="637"/>
      <c r="K60" s="1"/>
      <c r="L60" s="40"/>
      <c r="N60" s="409">
        <f t="shared" si="2"/>
      </c>
      <c r="O60" s="409">
        <f t="shared" si="3"/>
      </c>
      <c r="P60" s="409">
        <f t="shared" si="4"/>
      </c>
      <c r="Q60" s="409">
        <f t="shared" si="5"/>
      </c>
      <c r="R60" s="409">
        <f t="shared" si="6"/>
      </c>
      <c r="S60" s="409">
        <f t="shared" si="7"/>
      </c>
      <c r="T60" s="409">
        <f t="shared" si="8"/>
      </c>
      <c r="U60" s="409">
        <f t="shared" si="0"/>
      </c>
      <c r="V60" s="409">
        <f t="shared" si="9"/>
      </c>
    </row>
    <row r="61" spans="2:22" ht="12.75">
      <c r="B61" s="41"/>
      <c r="C61" s="290"/>
      <c r="D61" s="286"/>
      <c r="E61" s="289">
        <f t="shared" si="1"/>
      </c>
      <c r="F61" s="293"/>
      <c r="G61" s="634"/>
      <c r="H61" s="634"/>
      <c r="I61" s="634"/>
      <c r="J61" s="635"/>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4"/>
      <c r="H62" s="634"/>
      <c r="I62" s="634"/>
      <c r="J62" s="635"/>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0"/>
      <c r="H63" s="636"/>
      <c r="I63" s="636"/>
      <c r="J63" s="637"/>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4"/>
      <c r="H64" s="634"/>
      <c r="I64" s="634"/>
      <c r="J64" s="635"/>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290"/>
      <c r="D75" s="286"/>
      <c r="E75" s="289">
        <f t="shared" si="1"/>
      </c>
      <c r="F75" s="293"/>
      <c r="G75" s="634"/>
      <c r="H75" s="634"/>
      <c r="I75" s="634"/>
      <c r="J75" s="635"/>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491"/>
      <c r="D76" s="467"/>
      <c r="E76" s="289">
        <f t="shared" si="1"/>
      </c>
      <c r="F76" s="468"/>
      <c r="G76" s="652"/>
      <c r="H76" s="653"/>
      <c r="I76" s="653"/>
      <c r="J76" s="654"/>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68"/>
      <c r="G77" s="633"/>
      <c r="H77" s="634"/>
      <c r="I77" s="634"/>
      <c r="J77" s="635"/>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73"/>
      <c r="G78" s="652"/>
      <c r="H78" s="653"/>
      <c r="I78" s="653"/>
      <c r="J78" s="654"/>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491"/>
      <c r="D79" s="467"/>
      <c r="E79" s="289">
        <f t="shared" si="1"/>
      </c>
      <c r="F79" s="468"/>
      <c r="G79" s="633"/>
      <c r="H79" s="634"/>
      <c r="I79" s="634"/>
      <c r="J79" s="635"/>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290"/>
      <c r="D80" s="286"/>
      <c r="E80" s="289">
        <f t="shared" si="1"/>
      </c>
      <c r="F80" s="473"/>
      <c r="G80" s="474"/>
      <c r="H80" s="466"/>
      <c r="I80" s="466"/>
      <c r="J80" s="47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6"/>
      <c r="G81" s="633"/>
      <c r="H81" s="634"/>
      <c r="I81" s="634"/>
      <c r="J81" s="635"/>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473"/>
      <c r="G82" s="477"/>
      <c r="H82" s="478"/>
      <c r="I82" s="478"/>
      <c r="J82" s="479"/>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293"/>
      <c r="G83" s="633"/>
      <c r="H83" s="634"/>
      <c r="I83" s="634"/>
      <c r="J83" s="635"/>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29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290"/>
      <c r="D86" s="286"/>
      <c r="E86" s="289">
        <f t="shared" si="1"/>
      </c>
      <c r="F86" s="473"/>
      <c r="G86" s="633"/>
      <c r="H86" s="634"/>
      <c r="I86" s="634"/>
      <c r="J86" s="635"/>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492"/>
      <c r="D87" s="480"/>
      <c r="E87" s="481">
        <f t="shared" si="1"/>
      </c>
      <c r="F87" s="293"/>
      <c r="G87" s="477"/>
      <c r="H87" s="478"/>
      <c r="I87" s="478"/>
      <c r="J87" s="479"/>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290"/>
      <c r="D88" s="286"/>
      <c r="E88" s="289">
        <f t="shared" si="1"/>
      </c>
      <c r="F88" s="293"/>
      <c r="G88" s="633"/>
      <c r="H88" s="634"/>
      <c r="I88" s="634"/>
      <c r="J88" s="635"/>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482"/>
      <c r="H89" s="483"/>
      <c r="I89" s="483"/>
      <c r="J89" s="484"/>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293"/>
      <c r="G90" s="633"/>
      <c r="H90" s="634"/>
      <c r="I90" s="634"/>
      <c r="J90" s="635"/>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290"/>
      <c r="D91" s="286"/>
      <c r="E91" s="289">
        <f t="shared" si="1"/>
      </c>
      <c r="F91" s="473"/>
      <c r="G91" s="633"/>
      <c r="H91" s="634"/>
      <c r="I91" s="634"/>
      <c r="J91" s="63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493"/>
      <c r="D92" s="485"/>
      <c r="E92" s="496">
        <f t="shared" si="1"/>
      </c>
      <c r="F92" s="476"/>
      <c r="G92" s="474"/>
      <c r="H92" s="466"/>
      <c r="I92" s="466"/>
      <c r="J92" s="475"/>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290"/>
      <c r="D93" s="286"/>
      <c r="E93" s="289">
        <f t="shared" si="1"/>
      </c>
      <c r="F93" s="473"/>
      <c r="G93" s="472"/>
      <c r="H93" s="458"/>
      <c r="I93" s="458"/>
      <c r="J93" s="459"/>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491"/>
      <c r="D94" s="467"/>
      <c r="E94" s="289">
        <f t="shared" si="1"/>
      </c>
      <c r="F94" s="293"/>
      <c r="G94" s="477"/>
      <c r="H94" s="478"/>
      <c r="I94" s="478"/>
      <c r="J94" s="479"/>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633"/>
      <c r="H95" s="634"/>
      <c r="I95" s="634"/>
      <c r="J95" s="635"/>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0"/>
      <c r="H96" s="631"/>
      <c r="I96" s="631"/>
      <c r="J96" s="632"/>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3"/>
      <c r="H97" s="634"/>
      <c r="I97" s="634"/>
      <c r="J97" s="635"/>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0"/>
      <c r="H98" s="631"/>
      <c r="I98" s="631"/>
      <c r="J98" s="632"/>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630"/>
      <c r="H99" s="631"/>
      <c r="I99" s="631"/>
      <c r="J99" s="632"/>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477"/>
      <c r="H100" s="478"/>
      <c r="I100" s="478"/>
      <c r="J100" s="479"/>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293"/>
      <c r="G102" s="477"/>
      <c r="H102" s="478"/>
      <c r="I102" s="478"/>
      <c r="J102" s="479"/>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289">
        <f t="shared" si="1"/>
      </c>
      <c r="F103" s="476"/>
      <c r="G103" s="474"/>
      <c r="H103" s="466"/>
      <c r="I103" s="466"/>
      <c r="J103" s="475"/>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2" ht="12.75">
      <c r="B104" s="41"/>
      <c r="C104" s="491"/>
      <c r="D104" s="467"/>
      <c r="E104" s="501">
        <f t="shared" si="1"/>
      </c>
      <c r="F104" s="502"/>
      <c r="G104" s="469"/>
      <c r="H104" s="470"/>
      <c r="I104" s="470"/>
      <c r="J104" s="471"/>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row>
    <row r="105" spans="2:23" ht="12.75">
      <c r="B105" s="41"/>
      <c r="C105" s="290"/>
      <c r="D105" s="286"/>
      <c r="E105" s="503">
        <f t="shared" si="1"/>
      </c>
      <c r="F105" s="473"/>
      <c r="G105" s="472"/>
      <c r="H105" s="458"/>
      <c r="I105" s="458"/>
      <c r="J105" s="459"/>
      <c r="K105" s="1"/>
      <c r="L105" s="40"/>
      <c r="N105" s="409">
        <f t="shared" si="2"/>
      </c>
      <c r="O105" s="409">
        <f t="shared" si="3"/>
      </c>
      <c r="P105" s="409">
        <f t="shared" si="4"/>
      </c>
      <c r="Q105" s="409">
        <f t="shared" si="5"/>
      </c>
      <c r="R105" s="409">
        <f t="shared" si="6"/>
      </c>
      <c r="S105" s="409">
        <f t="shared" si="7"/>
      </c>
      <c r="T105" s="409">
        <f t="shared" si="8"/>
      </c>
      <c r="U105" s="409">
        <f t="shared" si="0"/>
      </c>
      <c r="V105" s="409">
        <f t="shared" si="9"/>
      </c>
      <c r="W105" s="462"/>
    </row>
    <row r="106" spans="2:22" ht="12.75">
      <c r="B106" s="41"/>
      <c r="C106" s="290"/>
      <c r="D106" s="286"/>
      <c r="E106" s="503">
        <f t="shared" si="1"/>
      </c>
      <c r="F106" s="473"/>
      <c r="G106" s="472"/>
      <c r="H106" s="458"/>
      <c r="I106" s="458"/>
      <c r="J106" s="459"/>
      <c r="K106" s="1"/>
      <c r="L106" s="40"/>
      <c r="N106" s="409">
        <f t="shared" si="2"/>
      </c>
      <c r="O106" s="409">
        <f t="shared" si="3"/>
      </c>
      <c r="P106" s="409">
        <f t="shared" si="4"/>
      </c>
      <c r="Q106" s="409">
        <f t="shared" si="5"/>
      </c>
      <c r="R106" s="409">
        <f t="shared" si="6"/>
      </c>
      <c r="S106" s="409">
        <f t="shared" si="7"/>
      </c>
      <c r="T106" s="409">
        <f t="shared" si="8"/>
      </c>
      <c r="U106" s="409">
        <f aca="true" t="shared" si="10" ref="U106:U122">IF($F106="DOWN",$E106,"")</f>
      </c>
      <c r="V106" s="409">
        <f t="shared" si="9"/>
      </c>
    </row>
    <row r="107" spans="2:22" ht="12.75">
      <c r="B107" s="41"/>
      <c r="C107" s="290"/>
      <c r="D107" s="286"/>
      <c r="E107" s="503">
        <f aca="true" t="shared" si="11" ref="E107:E121">IF(D107="","",(D107-C107))</f>
      </c>
      <c r="F107" s="473"/>
      <c r="G107" s="472"/>
      <c r="H107" s="458"/>
      <c r="I107" s="458"/>
      <c r="J107" s="459"/>
      <c r="K107" s="1"/>
      <c r="L107" s="40"/>
      <c r="N107" s="409">
        <f aca="true" t="shared" si="12" ref="N107:N122">IF($F107="RIG UP",$E107,"")</f>
      </c>
      <c r="O107" s="409">
        <f aca="true" t="shared" si="13" ref="O107:O122">IF($F107="RUN IN HOLE",$E107,"")</f>
      </c>
      <c r="P107" s="409">
        <f aca="true" t="shared" si="14" ref="P107:P122">IF($F107="LOG UP",$E107,"")</f>
      </c>
      <c r="Q107" s="409">
        <f aca="true" t="shared" si="15" ref="Q107:Q122">IF($F107="LOGGER ON BOTTOM",$E107,"")</f>
      </c>
      <c r="R107" s="409">
        <f aca="true" t="shared" si="16" ref="R107:R122">IF($F107="LOG FINISH",$E107,"")</f>
      </c>
      <c r="S107" s="409">
        <f aca="true" t="shared" si="17" ref="S107:S122">IF($F107="POOH",$E107,"")</f>
      </c>
      <c r="T107" s="409">
        <f aca="true" t="shared" si="18" ref="T107:T122">IF($F107="RIG DOWN",$E107,"")</f>
      </c>
      <c r="U107" s="409">
        <f t="shared" si="10"/>
      </c>
      <c r="V107" s="409">
        <f aca="true" t="shared" si="19" ref="V107:V122">IF($F107="LOST",$E107,"")</f>
      </c>
    </row>
    <row r="108" spans="2:22" ht="12.75">
      <c r="B108" s="41"/>
      <c r="C108" s="290"/>
      <c r="D108" s="286"/>
      <c r="E108" s="503">
        <f t="shared" si="11"/>
      </c>
      <c r="F108" s="473"/>
      <c r="G108" s="472"/>
      <c r="H108" s="458"/>
      <c r="I108" s="458"/>
      <c r="J108" s="459"/>
      <c r="K108" s="1"/>
      <c r="L108" s="40"/>
      <c r="N108" s="409">
        <f t="shared" si="12"/>
      </c>
      <c r="O108" s="409">
        <f t="shared" si="13"/>
      </c>
      <c r="P108" s="409">
        <f t="shared" si="14"/>
      </c>
      <c r="Q108" s="409">
        <f t="shared" si="15"/>
      </c>
      <c r="R108" s="409">
        <f t="shared" si="16"/>
      </c>
      <c r="S108" s="409">
        <f t="shared" si="17"/>
      </c>
      <c r="T108" s="409">
        <f t="shared" si="18"/>
      </c>
      <c r="U108" s="409">
        <f t="shared" si="10"/>
      </c>
      <c r="V108" s="409">
        <f t="shared" si="19"/>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2.75">
      <c r="B121" s="41"/>
      <c r="C121" s="290"/>
      <c r="D121" s="286"/>
      <c r="E121" s="503">
        <f t="shared" si="11"/>
      </c>
      <c r="F121" s="473"/>
      <c r="G121" s="472"/>
      <c r="H121" s="458"/>
      <c r="I121" s="458"/>
      <c r="J121" s="459"/>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3.5" thickBot="1">
      <c r="B122" s="41"/>
      <c r="C122" s="291"/>
      <c r="D122" s="292"/>
      <c r="E122" s="504"/>
      <c r="F122" s="505"/>
      <c r="G122" s="494"/>
      <c r="H122" s="460"/>
      <c r="I122" s="460"/>
      <c r="J122" s="461"/>
      <c r="K122" s="1"/>
      <c r="L122" s="40"/>
      <c r="N122" s="409">
        <f t="shared" si="12"/>
      </c>
      <c r="O122" s="409">
        <f t="shared" si="13"/>
      </c>
      <c r="P122" s="409">
        <f t="shared" si="14"/>
      </c>
      <c r="Q122" s="409">
        <f t="shared" si="15"/>
      </c>
      <c r="R122" s="409">
        <f t="shared" si="16"/>
      </c>
      <c r="S122" s="409">
        <f t="shared" si="17"/>
      </c>
      <c r="T122" s="409">
        <f t="shared" si="18"/>
      </c>
      <c r="U122" s="409">
        <f t="shared" si="10"/>
      </c>
      <c r="V122" s="409">
        <f t="shared" si="19"/>
      </c>
    </row>
    <row r="123" spans="2:22" ht="13.5" thickBot="1">
      <c r="B123" s="304"/>
      <c r="C123" s="305"/>
      <c r="D123" s="305"/>
      <c r="E123" s="305"/>
      <c r="F123" s="305"/>
      <c r="G123" s="305"/>
      <c r="H123" s="305"/>
      <c r="I123" s="305"/>
      <c r="J123" s="305"/>
      <c r="K123" s="305"/>
      <c r="L123" s="306"/>
      <c r="N123" s="462">
        <f aca="true" t="shared" si="20" ref="N123:V123">SUM(N41:N122)</f>
        <v>0.02777777777373558</v>
      </c>
      <c r="O123" s="462">
        <f t="shared" si="20"/>
        <v>0.15972222221898846</v>
      </c>
      <c r="P123" s="462">
        <f t="shared" si="20"/>
        <v>0.37500000000727596</v>
      </c>
      <c r="Q123" s="462">
        <f t="shared" si="20"/>
        <v>0</v>
      </c>
      <c r="R123" s="462">
        <f t="shared" si="20"/>
        <v>0</v>
      </c>
      <c r="S123" s="462">
        <f t="shared" si="20"/>
        <v>0.010416666664241347</v>
      </c>
      <c r="T123" s="462">
        <f t="shared" si="20"/>
        <v>0.027777777781011537</v>
      </c>
      <c r="U123" s="462">
        <f t="shared" si="20"/>
        <v>0</v>
      </c>
      <c r="V123" s="462">
        <f t="shared" si="20"/>
        <v>0.010416666664241347</v>
      </c>
    </row>
  </sheetData>
  <mergeCells count="57">
    <mergeCell ref="G78:J78"/>
    <mergeCell ref="G79:J79"/>
    <mergeCell ref="G71:J71"/>
    <mergeCell ref="G75:J75"/>
    <mergeCell ref="G76:J76"/>
    <mergeCell ref="G77:J77"/>
    <mergeCell ref="G72:J72"/>
    <mergeCell ref="G73:J73"/>
    <mergeCell ref="G74:J74"/>
    <mergeCell ref="G66:J66"/>
    <mergeCell ref="G68:J68"/>
    <mergeCell ref="G70:J70"/>
    <mergeCell ref="G67:J67"/>
    <mergeCell ref="G69:J69"/>
    <mergeCell ref="G62:J62"/>
    <mergeCell ref="G63:J63"/>
    <mergeCell ref="G64:J64"/>
    <mergeCell ref="G65:J65"/>
    <mergeCell ref="G58:J58"/>
    <mergeCell ref="G59:J59"/>
    <mergeCell ref="G60:J60"/>
    <mergeCell ref="G61:J61"/>
    <mergeCell ref="G54:J54"/>
    <mergeCell ref="G55:J55"/>
    <mergeCell ref="G56:J56"/>
    <mergeCell ref="G57:J57"/>
    <mergeCell ref="G49:J49"/>
    <mergeCell ref="G50:J50"/>
    <mergeCell ref="G51:J51"/>
    <mergeCell ref="G53:J53"/>
    <mergeCell ref="G44:J44"/>
    <mergeCell ref="G45:J45"/>
    <mergeCell ref="G46:J46"/>
    <mergeCell ref="G48:J48"/>
    <mergeCell ref="G47:J47"/>
    <mergeCell ref="G81:J81"/>
    <mergeCell ref="G83:J83"/>
    <mergeCell ref="G84:J84"/>
    <mergeCell ref="G85:J85"/>
    <mergeCell ref="G86:J86"/>
    <mergeCell ref="G88:J88"/>
    <mergeCell ref="G90:J90"/>
    <mergeCell ref="G91:J91"/>
    <mergeCell ref="G95:J95"/>
    <mergeCell ref="G96:J96"/>
    <mergeCell ref="G97:J97"/>
    <mergeCell ref="G98:J98"/>
    <mergeCell ref="G99:J99"/>
    <mergeCell ref="E4:F4"/>
    <mergeCell ref="E6:F6"/>
    <mergeCell ref="E9:H9"/>
    <mergeCell ref="F29:G29"/>
    <mergeCell ref="H29:I29"/>
    <mergeCell ref="G40:J40"/>
    <mergeCell ref="G41:J41"/>
    <mergeCell ref="G42:J42"/>
    <mergeCell ref="G43:J43"/>
  </mergeCells>
  <conditionalFormatting sqref="E41:E122">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2">
      <formula1>EVENT</formula1>
    </dataValidation>
    <dataValidation allowBlank="1" showInputMessage="1" showErrorMessage="1" prompt="Depths should be quoted from the bottom upwards  -  not from the top down.  That is, the bottom is zero." sqref="F29:I35"/>
  </dataValidations>
  <printOptions horizontalCentered="1"/>
  <pageMargins left="0.75" right="0.75" top="1" bottom="1" header="0.5" footer="0.5"/>
  <pageSetup fitToHeight="1" fitToWidth="1" horizontalDpi="600" verticalDpi="600" orientation="portrait" paperSize="9" scale="42" r:id="rId1"/>
</worksheet>
</file>

<file path=xl/worksheets/sheet7.xml><?xml version="1.0" encoding="utf-8"?>
<worksheet xmlns="http://schemas.openxmlformats.org/spreadsheetml/2006/main" xmlns:r="http://schemas.openxmlformats.org/officeDocument/2006/relationships">
  <sheetPr codeName="Sheet8">
    <pageSetUpPr fitToPage="1"/>
  </sheetPr>
  <dimension ref="B2:W122"/>
  <sheetViews>
    <sheetView showGridLines="0" zoomScale="75" zoomScaleNormal="75" zoomScaleSheetLayoutView="50" workbookViewId="0" topLeftCell="D1">
      <selection activeCell="I6" sqref="I6"/>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t="str">
        <f>IF(D32="","","-")</f>
        <v>-</v>
      </c>
      <c r="E3" s="52" t="str">
        <f>IF(D33="","","-")</f>
        <v>-</v>
      </c>
      <c r="F3" s="52">
        <f>IF(D34="","","-")</f>
      </c>
      <c r="G3" s="311">
        <f>IF(D35="","","-")</f>
      </c>
      <c r="H3" s="311"/>
      <c r="I3" s="296"/>
      <c r="J3" s="296"/>
      <c r="K3" s="1"/>
      <c r="L3" s="40"/>
    </row>
    <row r="4" spans="2:12" ht="21" thickBot="1">
      <c r="B4" s="41"/>
      <c r="C4" s="142"/>
      <c r="D4" s="257" t="s">
        <v>126</v>
      </c>
      <c r="E4" s="640" t="str">
        <f>IF(QC!D5="","",QC!D5)</f>
        <v>THYLACINE-1</v>
      </c>
      <c r="F4" s="641"/>
      <c r="G4" s="312"/>
      <c r="H4" s="313" t="s">
        <v>184</v>
      </c>
      <c r="I4" s="408">
        <v>6</v>
      </c>
      <c r="J4" s="312"/>
      <c r="K4" s="1"/>
      <c r="L4" s="40"/>
    </row>
    <row r="5" spans="2:12" ht="9" customHeight="1" thickBot="1">
      <c r="B5" s="41"/>
      <c r="C5" s="142"/>
      <c r="D5" s="1"/>
      <c r="E5" s="1"/>
      <c r="F5" s="296"/>
      <c r="G5" s="296"/>
      <c r="H5" s="296"/>
      <c r="I5" s="296">
        <v>6</v>
      </c>
      <c r="J5" s="296"/>
      <c r="K5" s="1"/>
      <c r="L5" s="40"/>
    </row>
    <row r="6" spans="2:12" ht="15.75" customHeight="1" thickBot="1">
      <c r="B6" s="41"/>
      <c r="C6" s="142"/>
      <c r="D6" s="257" t="s">
        <v>187</v>
      </c>
      <c r="E6" s="640" t="s">
        <v>362</v>
      </c>
      <c r="F6" s="641"/>
      <c r="G6" s="314" t="s">
        <v>185</v>
      </c>
      <c r="H6" s="315" t="s">
        <v>186</v>
      </c>
      <c r="I6" s="258">
        <v>2703</v>
      </c>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f>INDEX(C41:F121,(MATCH("RIG UP",F41:F121,0)),1)</f>
        <v>37035.53125</v>
      </c>
      <c r="H11" s="40"/>
      <c r="I11" s="500"/>
      <c r="J11" s="497"/>
      <c r="K11" s="1"/>
      <c r="L11" s="40"/>
    </row>
    <row r="12" spans="2:12" ht="12.75">
      <c r="B12" s="41"/>
      <c r="C12" s="497"/>
      <c r="D12" s="498"/>
      <c r="E12" s="300"/>
      <c r="F12" s="294" t="s">
        <v>201</v>
      </c>
      <c r="G12" s="508">
        <f>INDEX(C41:F121,(MATCH("RUN IN HOLE",F41:F121,0)),1)</f>
        <v>37035.56597222222</v>
      </c>
      <c r="H12" s="40"/>
      <c r="I12" s="500"/>
      <c r="J12" s="497"/>
      <c r="K12" s="1"/>
      <c r="L12" s="40"/>
    </row>
    <row r="13" spans="2:12" ht="12.75">
      <c r="B13" s="41"/>
      <c r="C13" s="497"/>
      <c r="D13" s="498"/>
      <c r="E13" s="300"/>
      <c r="F13" s="294" t="s">
        <v>202</v>
      </c>
      <c r="G13" s="508">
        <f>INDEX(C41:F121,(MATCH("LOG UP",F41:F121,0)),1)</f>
        <v>37035.60763888889</v>
      </c>
      <c r="H13" s="40"/>
      <c r="I13" s="500"/>
      <c r="J13" s="497"/>
      <c r="K13" s="1"/>
      <c r="L13" s="40"/>
    </row>
    <row r="14" spans="2:12" ht="12.75">
      <c r="B14" s="41"/>
      <c r="C14" s="497"/>
      <c r="D14" s="498"/>
      <c r="E14" s="300"/>
      <c r="F14" s="294" t="s">
        <v>257</v>
      </c>
      <c r="G14" s="508">
        <f>INDEX(D41:F121,(MATCH("LOGGER ON BOTTOM",F41:F121,0)),1)</f>
        <v>37035.62152777778</v>
      </c>
      <c r="H14" s="40"/>
      <c r="I14" s="500"/>
      <c r="J14" s="497"/>
      <c r="K14" s="1"/>
      <c r="L14" s="40"/>
    </row>
    <row r="15" spans="2:12" ht="12.75">
      <c r="B15" s="41"/>
      <c r="C15" s="497"/>
      <c r="D15" s="498"/>
      <c r="E15" s="300"/>
      <c r="F15" s="294" t="s">
        <v>203</v>
      </c>
      <c r="G15" s="508">
        <f>INDEX(D41:F121,(MATCH("LOG FINISH",F41:F121,0)),1)</f>
        <v>37035.86666666667</v>
      </c>
      <c r="H15" s="40"/>
      <c r="I15" s="500"/>
      <c r="J15" s="497"/>
      <c r="K15" s="1"/>
      <c r="L15" s="40"/>
    </row>
    <row r="16" spans="2:12" ht="12.75">
      <c r="B16" s="41"/>
      <c r="C16" s="497"/>
      <c r="D16" s="498"/>
      <c r="E16" s="300"/>
      <c r="F16" s="294" t="s">
        <v>204</v>
      </c>
      <c r="G16" s="508">
        <f>INDEX(C41:F121,(MATCH("POOH",F41:F121,0)),1)</f>
        <v>37035.86666666667</v>
      </c>
      <c r="H16" s="40"/>
      <c r="I16" s="500"/>
      <c r="J16" s="497"/>
      <c r="K16" s="1"/>
      <c r="L16" s="40"/>
    </row>
    <row r="17" spans="2:12" ht="13.5" thickBot="1">
      <c r="B17" s="41"/>
      <c r="C17" s="497"/>
      <c r="D17" s="498"/>
      <c r="E17" s="300"/>
      <c r="F17" s="294" t="s">
        <v>205</v>
      </c>
      <c r="G17" s="516">
        <f>INDEX(D41:F121,(MATCH("RIG DOWN",F41:F121,0)),1)</f>
        <v>37035.947916666664</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SUM(E41:E121)</f>
        <v>0.41666666666424135</v>
      </c>
      <c r="H19" s="40"/>
      <c r="I19" s="500"/>
      <c r="J19" s="497"/>
      <c r="K19" s="1"/>
      <c r="L19" s="40"/>
    </row>
    <row r="20" spans="2:12" ht="15">
      <c r="B20" s="41"/>
      <c r="C20" s="497"/>
      <c r="D20" s="498"/>
      <c r="E20" s="300"/>
      <c r="F20" s="411" t="s">
        <v>198</v>
      </c>
      <c r="G20" s="415">
        <f>U122</f>
        <v>0.02777777777373558</v>
      </c>
      <c r="H20" s="40"/>
      <c r="I20" s="500"/>
      <c r="J20" s="497"/>
      <c r="K20" s="1"/>
      <c r="L20" s="40"/>
    </row>
    <row r="21" spans="2:12" ht="15.75" thickBot="1">
      <c r="B21" s="41"/>
      <c r="C21" s="497"/>
      <c r="D21" s="498"/>
      <c r="E21" s="300"/>
      <c r="F21" s="412" t="s">
        <v>199</v>
      </c>
      <c r="G21" s="416">
        <f>V122</f>
        <v>0</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417" t="s">
        <v>294</v>
      </c>
      <c r="H23" s="303" t="s">
        <v>193</v>
      </c>
      <c r="I23" s="500"/>
      <c r="J23" s="497"/>
      <c r="K23" s="1"/>
      <c r="L23" s="40"/>
    </row>
    <row r="24" spans="2:12" ht="13.5" thickBot="1">
      <c r="B24" s="41"/>
      <c r="C24" s="497"/>
      <c r="D24" s="498"/>
      <c r="E24" s="41"/>
      <c r="F24" s="307" t="s">
        <v>195</v>
      </c>
      <c r="G24" s="418"/>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t="s">
        <v>361</v>
      </c>
      <c r="E31" s="279"/>
      <c r="F31" s="265"/>
      <c r="G31" s="259"/>
      <c r="H31" s="268"/>
      <c r="I31" s="259"/>
      <c r="J31" s="497"/>
      <c r="K31" s="1"/>
      <c r="L31" s="40"/>
    </row>
    <row r="32" spans="2:12" ht="12.75">
      <c r="B32" s="41"/>
      <c r="C32" s="497"/>
      <c r="D32" s="262" t="s">
        <v>361</v>
      </c>
      <c r="E32" s="262"/>
      <c r="F32" s="266"/>
      <c r="G32" s="260"/>
      <c r="H32" s="269"/>
      <c r="I32" s="260"/>
      <c r="J32" s="497"/>
      <c r="K32" s="1"/>
      <c r="L32" s="40"/>
    </row>
    <row r="33" spans="2:12" ht="12.75">
      <c r="B33" s="41"/>
      <c r="C33" s="497"/>
      <c r="D33" s="262" t="s">
        <v>301</v>
      </c>
      <c r="E33" s="262"/>
      <c r="F33" s="266"/>
      <c r="G33" s="260"/>
      <c r="H33" s="269"/>
      <c r="I33" s="260"/>
      <c r="J33" s="497"/>
      <c r="K33" s="1"/>
      <c r="L33" s="40"/>
    </row>
    <row r="34" spans="2:12" ht="12.75">
      <c r="B34" s="41"/>
      <c r="C34" s="497"/>
      <c r="D34" s="262"/>
      <c r="E34" s="264"/>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521">
        <v>37035.53125</v>
      </c>
      <c r="D41" s="521">
        <v>37035.56597222222</v>
      </c>
      <c r="E41" s="289">
        <f>IF(D41="","",(D41-C41))</f>
        <v>0.03472222221898846</v>
      </c>
      <c r="F41" s="293" t="s">
        <v>235</v>
      </c>
      <c r="G41" s="650" t="s">
        <v>346</v>
      </c>
      <c r="H41" s="650"/>
      <c r="I41" s="650"/>
      <c r="J41" s="651"/>
      <c r="L41" s="40"/>
      <c r="N41" s="409">
        <f>IF($F41="RIG UP",$E41,"")</f>
        <v>0.03472222221898846</v>
      </c>
      <c r="O41" s="409">
        <f>IF($F41="RUN IN HOLE",$E41,"")</f>
      </c>
      <c r="P41" s="409">
        <f>IF($F41="LOG UP",$E41,"")</f>
      </c>
      <c r="Q41" s="409">
        <f>IF($F41="LOGGER ON BOTTOM",$E41,"")</f>
      </c>
      <c r="R41" s="409">
        <f>IF($F41="LOG FINISH",$E41,"")</f>
      </c>
      <c r="S41" s="409">
        <f>IF($F41="POOH",$E41,"")</f>
      </c>
      <c r="T41" s="409">
        <f>IF($F41="RIG DOWN",$E41,"")</f>
      </c>
      <c r="U41" s="409">
        <f aca="true" t="shared" si="0" ref="U41:U104">IF($F41="DOWN",$E41,"")</f>
      </c>
      <c r="V41" s="409">
        <f>IF($F41="LOST",$E41,"")</f>
      </c>
    </row>
    <row r="42" spans="2:22" ht="12.75">
      <c r="B42" s="41"/>
      <c r="C42" s="521">
        <v>37035.56597222222</v>
      </c>
      <c r="D42" s="521">
        <v>37035.60763888889</v>
      </c>
      <c r="E42" s="289">
        <f aca="true" t="shared" si="1" ref="E42:E105">IF(D42="","",(D42-C42))</f>
        <v>0.041666666671517305</v>
      </c>
      <c r="F42" s="293" t="s">
        <v>236</v>
      </c>
      <c r="G42" s="634" t="s">
        <v>259</v>
      </c>
      <c r="H42" s="634"/>
      <c r="I42" s="634"/>
      <c r="J42" s="635"/>
      <c r="K42" s="1"/>
      <c r="L42" s="40"/>
      <c r="N42" s="409">
        <f aca="true" t="shared" si="2" ref="N42:N105">IF($F42="RIG UP",$E42,"")</f>
      </c>
      <c r="O42" s="409">
        <f aca="true" t="shared" si="3" ref="O42:O105">IF($F42="RUN IN HOLE",$E42,"")</f>
        <v>0.041666666671517305</v>
      </c>
      <c r="P42" s="409">
        <f aca="true" t="shared" si="4" ref="P42:P105">IF($F42="LOG UP",$E42,"")</f>
      </c>
      <c r="Q42" s="409">
        <f aca="true" t="shared" si="5" ref="Q42:Q105">IF($F42="LOGGER ON BOTTOM",$E42,"")</f>
      </c>
      <c r="R42" s="409">
        <f aca="true" t="shared" si="6" ref="R42:R105">IF($F42="LOG FINISH",$E42,"")</f>
      </c>
      <c r="S42" s="409">
        <f aca="true" t="shared" si="7" ref="S42:S105">IF($F42="POOH",$E42,"")</f>
      </c>
      <c r="T42" s="409">
        <f aca="true" t="shared" si="8" ref="T42:T105">IF($F42="RIG DOWN",$E42,"")</f>
      </c>
      <c r="U42" s="409">
        <f t="shared" si="0"/>
      </c>
      <c r="V42" s="409">
        <f aca="true" t="shared" si="9" ref="V42:V105">IF($F42="LOST",$E42,"")</f>
      </c>
    </row>
    <row r="43" spans="2:22" ht="12.75">
      <c r="B43" s="41"/>
      <c r="C43" s="521">
        <v>37035.60763888889</v>
      </c>
      <c r="D43" s="521">
        <v>37035.618055555555</v>
      </c>
      <c r="E43" s="289">
        <f t="shared" si="1"/>
        <v>0.010416666664241347</v>
      </c>
      <c r="F43" s="293" t="s">
        <v>237</v>
      </c>
      <c r="G43" s="630" t="s">
        <v>347</v>
      </c>
      <c r="H43" s="631"/>
      <c r="I43" s="631"/>
      <c r="J43" s="632"/>
      <c r="K43" s="1"/>
      <c r="L43" s="40"/>
      <c r="N43" s="409">
        <f t="shared" si="2"/>
      </c>
      <c r="O43" s="409">
        <f t="shared" si="3"/>
      </c>
      <c r="P43" s="409">
        <f t="shared" si="4"/>
        <v>0.010416666664241347</v>
      </c>
      <c r="Q43" s="409">
        <f t="shared" si="5"/>
      </c>
      <c r="R43" s="409">
        <f t="shared" si="6"/>
      </c>
      <c r="S43" s="409">
        <f t="shared" si="7"/>
      </c>
      <c r="T43" s="409">
        <f t="shared" si="8"/>
      </c>
      <c r="U43" s="409">
        <f t="shared" si="0"/>
      </c>
      <c r="V43" s="409">
        <f t="shared" si="9"/>
      </c>
    </row>
    <row r="44" spans="2:22" ht="15" customHeight="1">
      <c r="B44" s="41"/>
      <c r="C44" s="521">
        <v>37035.618055555555</v>
      </c>
      <c r="D44" s="521">
        <v>37035.62152777778</v>
      </c>
      <c r="E44" s="289">
        <f t="shared" si="1"/>
        <v>0.003472222226264421</v>
      </c>
      <c r="F44" s="293" t="s">
        <v>236</v>
      </c>
      <c r="G44" s="630" t="s">
        <v>351</v>
      </c>
      <c r="H44" s="636"/>
      <c r="I44" s="636"/>
      <c r="J44" s="637"/>
      <c r="K44" s="1"/>
      <c r="L44" s="40"/>
      <c r="N44" s="409">
        <f t="shared" si="2"/>
      </c>
      <c r="O44" s="409">
        <f t="shared" si="3"/>
        <v>0.003472222226264421</v>
      </c>
      <c r="P44" s="409">
        <f t="shared" si="4"/>
      </c>
      <c r="Q44" s="409">
        <f t="shared" si="5"/>
      </c>
      <c r="R44" s="409">
        <f t="shared" si="6"/>
      </c>
      <c r="S44" s="409">
        <f t="shared" si="7"/>
      </c>
      <c r="T44" s="409">
        <f t="shared" si="8"/>
      </c>
      <c r="U44" s="409">
        <f t="shared" si="0"/>
      </c>
      <c r="V44" s="409">
        <f t="shared" si="9"/>
      </c>
    </row>
    <row r="45" spans="2:22" ht="12.75">
      <c r="B45" s="41"/>
      <c r="C45" s="521">
        <v>37035.62152777778</v>
      </c>
      <c r="D45" s="521">
        <v>37035.62152777778</v>
      </c>
      <c r="E45" s="289">
        <f t="shared" si="1"/>
        <v>0</v>
      </c>
      <c r="F45" s="293" t="s">
        <v>238</v>
      </c>
      <c r="G45" s="638" t="s">
        <v>352</v>
      </c>
      <c r="H45" s="638"/>
      <c r="I45" s="638"/>
      <c r="J45" s="639"/>
      <c r="K45" s="1"/>
      <c r="L45" s="40"/>
      <c r="N45" s="409">
        <f t="shared" si="2"/>
      </c>
      <c r="O45" s="409">
        <f t="shared" si="3"/>
      </c>
      <c r="P45" s="409">
        <f t="shared" si="4"/>
      </c>
      <c r="Q45" s="409">
        <f t="shared" si="5"/>
        <v>0</v>
      </c>
      <c r="R45" s="409">
        <f t="shared" si="6"/>
      </c>
      <c r="S45" s="409">
        <f t="shared" si="7"/>
      </c>
      <c r="T45" s="409">
        <f t="shared" si="8"/>
      </c>
      <c r="U45" s="409">
        <f t="shared" si="0"/>
      </c>
      <c r="V45" s="409">
        <f t="shared" si="9"/>
      </c>
    </row>
    <row r="46" spans="2:22" ht="12.75">
      <c r="B46" s="41"/>
      <c r="C46" s="521">
        <v>37035.62152777778</v>
      </c>
      <c r="D46" s="521">
        <v>37035.6875</v>
      </c>
      <c r="E46" s="289">
        <f t="shared" si="1"/>
        <v>0.06597222221898846</v>
      </c>
      <c r="F46" s="293" t="s">
        <v>237</v>
      </c>
      <c r="G46" s="634" t="s">
        <v>355</v>
      </c>
      <c r="H46" s="634"/>
      <c r="I46" s="634"/>
      <c r="J46" s="635"/>
      <c r="K46" s="1"/>
      <c r="L46" s="40"/>
      <c r="N46" s="409">
        <f t="shared" si="2"/>
      </c>
      <c r="O46" s="409">
        <f t="shared" si="3"/>
      </c>
      <c r="P46" s="409">
        <f t="shared" si="4"/>
        <v>0.06597222221898846</v>
      </c>
      <c r="Q46" s="409">
        <f t="shared" si="5"/>
      </c>
      <c r="R46" s="409">
        <f t="shared" si="6"/>
      </c>
      <c r="S46" s="409">
        <f t="shared" si="7"/>
      </c>
      <c r="T46" s="409">
        <f t="shared" si="8"/>
      </c>
      <c r="U46" s="409">
        <f t="shared" si="0"/>
      </c>
      <c r="V46" s="409">
        <f t="shared" si="9"/>
      </c>
    </row>
    <row r="47" spans="2:22" ht="12.75">
      <c r="B47" s="41"/>
      <c r="C47" s="521">
        <v>37035.6875</v>
      </c>
      <c r="D47" s="521">
        <v>37035.70138888889</v>
      </c>
      <c r="E47" s="289">
        <f t="shared" si="1"/>
        <v>0.013888888890505768</v>
      </c>
      <c r="F47" s="293" t="s">
        <v>242</v>
      </c>
      <c r="G47" s="634" t="s">
        <v>353</v>
      </c>
      <c r="H47" s="634"/>
      <c r="I47" s="634"/>
      <c r="J47" s="635"/>
      <c r="K47" s="1"/>
      <c r="L47" s="40"/>
      <c r="N47" s="409">
        <f t="shared" si="2"/>
      </c>
      <c r="O47" s="409">
        <f t="shared" si="3"/>
      </c>
      <c r="P47" s="409">
        <f t="shared" si="4"/>
      </c>
      <c r="Q47" s="409">
        <f t="shared" si="5"/>
      </c>
      <c r="R47" s="409">
        <f>IF($F47="LOG FINISH",$E47,"")</f>
      </c>
      <c r="S47" s="409">
        <f t="shared" si="7"/>
      </c>
      <c r="T47" s="409">
        <f t="shared" si="8"/>
      </c>
      <c r="U47" s="409">
        <f t="shared" si="0"/>
        <v>0.013888888890505768</v>
      </c>
      <c r="V47" s="409">
        <f t="shared" si="9"/>
      </c>
    </row>
    <row r="48" spans="2:22" ht="12.75">
      <c r="B48" s="41"/>
      <c r="C48" s="521">
        <v>37035.70138888889</v>
      </c>
      <c r="D48" s="521">
        <v>37035.71527777778</v>
      </c>
      <c r="E48" s="289">
        <f t="shared" si="1"/>
        <v>0.013888888890505768</v>
      </c>
      <c r="F48" s="293" t="s">
        <v>237</v>
      </c>
      <c r="G48" s="630" t="s">
        <v>354</v>
      </c>
      <c r="H48" s="636"/>
      <c r="I48" s="636"/>
      <c r="J48" s="637"/>
      <c r="K48" s="1"/>
      <c r="L48" s="40"/>
      <c r="N48" s="409">
        <f t="shared" si="2"/>
      </c>
      <c r="O48" s="409">
        <f t="shared" si="3"/>
      </c>
      <c r="P48" s="409">
        <f t="shared" si="4"/>
        <v>0.013888888890505768</v>
      </c>
      <c r="Q48" s="409">
        <f t="shared" si="5"/>
      </c>
      <c r="R48" s="409">
        <f t="shared" si="6"/>
      </c>
      <c r="S48" s="409">
        <f t="shared" si="7"/>
      </c>
      <c r="T48" s="409">
        <f t="shared" si="8"/>
      </c>
      <c r="U48" s="409">
        <f t="shared" si="0"/>
      </c>
      <c r="V48" s="409">
        <f t="shared" si="9"/>
      </c>
    </row>
    <row r="49" spans="2:22" ht="12.75">
      <c r="B49" s="41"/>
      <c r="C49" s="521">
        <v>37035.71527777778</v>
      </c>
      <c r="D49" s="521">
        <v>37035.729166666664</v>
      </c>
      <c r="E49" s="289">
        <f t="shared" si="1"/>
        <v>0.01388888888322981</v>
      </c>
      <c r="F49" s="293" t="s">
        <v>242</v>
      </c>
      <c r="G49" s="630" t="s">
        <v>356</v>
      </c>
      <c r="H49" s="636"/>
      <c r="I49" s="636"/>
      <c r="J49" s="637"/>
      <c r="K49" s="1"/>
      <c r="L49" s="40"/>
      <c r="N49" s="409">
        <f t="shared" si="2"/>
      </c>
      <c r="O49" s="409">
        <f t="shared" si="3"/>
      </c>
      <c r="P49" s="409">
        <f t="shared" si="4"/>
      </c>
      <c r="Q49" s="409">
        <f t="shared" si="5"/>
      </c>
      <c r="R49" s="409">
        <f t="shared" si="6"/>
      </c>
      <c r="S49" s="409">
        <f t="shared" si="7"/>
      </c>
      <c r="T49" s="409">
        <f t="shared" si="8"/>
      </c>
      <c r="U49" s="409">
        <f t="shared" si="0"/>
        <v>0.01388888888322981</v>
      </c>
      <c r="V49" s="409">
        <f t="shared" si="9"/>
      </c>
    </row>
    <row r="50" spans="2:22" ht="12.75">
      <c r="B50" s="41"/>
      <c r="C50" s="521">
        <v>37035.729166666664</v>
      </c>
      <c r="D50" s="521">
        <v>37035.739583333336</v>
      </c>
      <c r="E50" s="289">
        <f t="shared" si="1"/>
        <v>0.010416666671517305</v>
      </c>
      <c r="F50" s="293" t="s">
        <v>237</v>
      </c>
      <c r="G50" s="634" t="s">
        <v>357</v>
      </c>
      <c r="H50" s="634"/>
      <c r="I50" s="634"/>
      <c r="J50" s="635"/>
      <c r="K50" s="1"/>
      <c r="L50" s="40"/>
      <c r="N50" s="409">
        <f t="shared" si="2"/>
      </c>
      <c r="O50" s="409">
        <f t="shared" si="3"/>
      </c>
      <c r="P50" s="409">
        <f t="shared" si="4"/>
        <v>0.010416666671517305</v>
      </c>
      <c r="Q50" s="409">
        <f t="shared" si="5"/>
      </c>
      <c r="R50" s="409">
        <f t="shared" si="6"/>
      </c>
      <c r="S50" s="409">
        <f t="shared" si="7"/>
      </c>
      <c r="T50" s="409">
        <f t="shared" si="8"/>
      </c>
      <c r="U50" s="409">
        <f t="shared" si="0"/>
      </c>
      <c r="V50" s="409">
        <f t="shared" si="9"/>
      </c>
    </row>
    <row r="51" spans="2:22" ht="12.75">
      <c r="B51" s="41"/>
      <c r="C51" s="521">
        <v>37035.739583333336</v>
      </c>
      <c r="D51" s="521">
        <v>37035.86666666667</v>
      </c>
      <c r="E51" s="289">
        <f t="shared" si="1"/>
        <v>0.12708333333284827</v>
      </c>
      <c r="F51" s="293" t="s">
        <v>239</v>
      </c>
      <c r="G51" s="634" t="s">
        <v>358</v>
      </c>
      <c r="H51" s="634"/>
      <c r="I51" s="634"/>
      <c r="J51" s="635"/>
      <c r="K51" s="1"/>
      <c r="L51" s="40"/>
      <c r="N51" s="409">
        <f t="shared" si="2"/>
      </c>
      <c r="O51" s="409">
        <f t="shared" si="3"/>
      </c>
      <c r="P51" s="409">
        <f t="shared" si="4"/>
      </c>
      <c r="Q51" s="409">
        <f t="shared" si="5"/>
      </c>
      <c r="R51" s="409">
        <f t="shared" si="6"/>
        <v>0.12708333333284827</v>
      </c>
      <c r="S51" s="409">
        <f t="shared" si="7"/>
      </c>
      <c r="T51" s="409">
        <f t="shared" si="8"/>
      </c>
      <c r="U51" s="409">
        <f t="shared" si="0"/>
      </c>
      <c r="V51" s="409">
        <f t="shared" si="9"/>
      </c>
    </row>
    <row r="52" spans="2:22" ht="12.75">
      <c r="B52" s="41"/>
      <c r="C52" s="521">
        <v>37035.86666666667</v>
      </c>
      <c r="D52" s="521">
        <v>37035.92013888889</v>
      </c>
      <c r="E52" s="289">
        <f t="shared" si="1"/>
        <v>0.053472222221898846</v>
      </c>
      <c r="F52" s="293" t="s">
        <v>240</v>
      </c>
      <c r="G52" s="630" t="s">
        <v>359</v>
      </c>
      <c r="H52" s="636"/>
      <c r="I52" s="636"/>
      <c r="J52" s="637"/>
      <c r="K52" s="1"/>
      <c r="L52" s="40"/>
      <c r="N52" s="409">
        <f t="shared" si="2"/>
      </c>
      <c r="O52" s="409">
        <f t="shared" si="3"/>
      </c>
      <c r="P52" s="409">
        <f t="shared" si="4"/>
      </c>
      <c r="Q52" s="409">
        <f t="shared" si="5"/>
      </c>
      <c r="R52" s="409">
        <f t="shared" si="6"/>
      </c>
      <c r="S52" s="409">
        <f t="shared" si="7"/>
        <v>0.053472222221898846</v>
      </c>
      <c r="T52" s="409">
        <f t="shared" si="8"/>
      </c>
      <c r="U52" s="409">
        <f t="shared" si="0"/>
      </c>
      <c r="V52" s="409">
        <f t="shared" si="9"/>
      </c>
    </row>
    <row r="53" spans="2:22" ht="12.75">
      <c r="B53" s="41"/>
      <c r="C53" s="521">
        <v>37035.92013888889</v>
      </c>
      <c r="D53" s="521">
        <v>37035.947916666664</v>
      </c>
      <c r="E53" s="289">
        <f t="shared" si="1"/>
        <v>0.02777777777373558</v>
      </c>
      <c r="F53" s="293" t="s">
        <v>241</v>
      </c>
      <c r="G53" s="630" t="s">
        <v>360</v>
      </c>
      <c r="H53" s="636"/>
      <c r="I53" s="636"/>
      <c r="J53" s="637"/>
      <c r="K53" s="1"/>
      <c r="L53" s="40"/>
      <c r="N53" s="409">
        <f t="shared" si="2"/>
      </c>
      <c r="O53" s="409">
        <f t="shared" si="3"/>
      </c>
      <c r="P53" s="409">
        <f t="shared" si="4"/>
      </c>
      <c r="Q53" s="409">
        <f t="shared" si="5"/>
      </c>
      <c r="R53" s="409">
        <f t="shared" si="6"/>
      </c>
      <c r="S53" s="409">
        <f t="shared" si="7"/>
      </c>
      <c r="T53" s="409">
        <f t="shared" si="8"/>
        <v>0.02777777777373558</v>
      </c>
      <c r="U53" s="409">
        <f t="shared" si="0"/>
      </c>
      <c r="V53" s="409">
        <f t="shared" si="9"/>
      </c>
    </row>
    <row r="54" spans="2:22" ht="12.75">
      <c r="B54" s="41"/>
      <c r="C54" s="290"/>
      <c r="D54" s="286"/>
      <c r="E54" s="289">
        <f t="shared" si="1"/>
      </c>
      <c r="F54" s="293"/>
      <c r="G54" s="630"/>
      <c r="H54" s="636"/>
      <c r="I54" s="636"/>
      <c r="J54" s="637"/>
      <c r="K54" s="1"/>
      <c r="L54" s="40"/>
      <c r="N54" s="409">
        <f t="shared" si="2"/>
      </c>
      <c r="O54" s="409">
        <f t="shared" si="3"/>
      </c>
      <c r="P54" s="409">
        <f t="shared" si="4"/>
      </c>
      <c r="Q54" s="409">
        <f t="shared" si="5"/>
      </c>
      <c r="R54" s="409">
        <f t="shared" si="6"/>
      </c>
      <c r="S54" s="409">
        <f t="shared" si="7"/>
      </c>
      <c r="T54" s="409">
        <f t="shared" si="8"/>
      </c>
      <c r="U54" s="409">
        <f t="shared" si="0"/>
      </c>
      <c r="V54" s="409">
        <f t="shared" si="9"/>
      </c>
    </row>
    <row r="55" spans="2:22" ht="12.75">
      <c r="B55" s="41"/>
      <c r="C55" s="290"/>
      <c r="D55" s="286"/>
      <c r="E55" s="289">
        <f t="shared" si="1"/>
      </c>
      <c r="F55" s="293"/>
      <c r="G55" s="634"/>
      <c r="H55" s="634"/>
      <c r="I55" s="634"/>
      <c r="J55" s="635"/>
      <c r="K55" s="1"/>
      <c r="L55" s="40"/>
      <c r="N55" s="409">
        <f t="shared" si="2"/>
      </c>
      <c r="O55" s="409">
        <f t="shared" si="3"/>
      </c>
      <c r="P55" s="409">
        <f t="shared" si="4"/>
      </c>
      <c r="Q55" s="409">
        <f t="shared" si="5"/>
      </c>
      <c r="R55" s="409">
        <f t="shared" si="6"/>
      </c>
      <c r="S55" s="409">
        <f t="shared" si="7"/>
      </c>
      <c r="T55" s="409">
        <f t="shared" si="8"/>
      </c>
      <c r="U55" s="409">
        <f t="shared" si="0"/>
      </c>
      <c r="V55" s="409">
        <f t="shared" si="9"/>
      </c>
    </row>
    <row r="56" spans="2:22" ht="12.75">
      <c r="B56" s="41"/>
      <c r="C56" s="290"/>
      <c r="D56" s="286"/>
      <c r="E56" s="289">
        <f t="shared" si="1"/>
      </c>
      <c r="F56" s="293"/>
      <c r="G56" s="630"/>
      <c r="H56" s="636"/>
      <c r="I56" s="636"/>
      <c r="J56" s="637"/>
      <c r="K56" s="1"/>
      <c r="L56" s="40"/>
      <c r="N56" s="409">
        <f t="shared" si="2"/>
      </c>
      <c r="O56" s="409">
        <f t="shared" si="3"/>
      </c>
      <c r="P56" s="409">
        <f t="shared" si="4"/>
      </c>
      <c r="Q56" s="409">
        <f t="shared" si="5"/>
      </c>
      <c r="R56" s="409">
        <f t="shared" si="6"/>
      </c>
      <c r="S56" s="409">
        <f t="shared" si="7"/>
      </c>
      <c r="T56" s="409">
        <f t="shared" si="8"/>
      </c>
      <c r="U56" s="409">
        <f t="shared" si="0"/>
      </c>
      <c r="V56" s="409">
        <f t="shared" si="9"/>
      </c>
    </row>
    <row r="57" spans="2:22" ht="12.75">
      <c r="B57" s="41"/>
      <c r="C57" s="290"/>
      <c r="D57" s="286"/>
      <c r="E57" s="289">
        <f t="shared" si="1"/>
      </c>
      <c r="F57" s="293"/>
      <c r="G57" s="630"/>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c>
      <c r="V57" s="409">
        <f t="shared" si="9"/>
      </c>
    </row>
    <row r="58" spans="2:22" ht="12.75">
      <c r="B58" s="41"/>
      <c r="C58" s="290"/>
      <c r="D58" s="286"/>
      <c r="E58" s="289">
        <f t="shared" si="1"/>
      </c>
      <c r="F58" s="293"/>
      <c r="G58" s="630"/>
      <c r="H58" s="636"/>
      <c r="I58" s="636"/>
      <c r="J58" s="637"/>
      <c r="K58" s="1"/>
      <c r="L58" s="40"/>
      <c r="N58" s="409">
        <f t="shared" si="2"/>
      </c>
      <c r="O58" s="409">
        <f t="shared" si="3"/>
      </c>
      <c r="P58" s="409">
        <f t="shared" si="4"/>
      </c>
      <c r="Q58" s="409">
        <f t="shared" si="5"/>
      </c>
      <c r="R58" s="409">
        <f t="shared" si="6"/>
      </c>
      <c r="S58" s="409">
        <f t="shared" si="7"/>
      </c>
      <c r="T58" s="409">
        <f t="shared" si="8"/>
      </c>
      <c r="U58" s="409">
        <f t="shared" si="0"/>
      </c>
      <c r="V58" s="409">
        <f t="shared" si="9"/>
      </c>
    </row>
    <row r="59" spans="2:22" ht="12.75">
      <c r="B59" s="41"/>
      <c r="C59" s="290"/>
      <c r="D59" s="286"/>
      <c r="E59" s="289">
        <f t="shared" si="1"/>
      </c>
      <c r="F59" s="293"/>
      <c r="G59" s="630"/>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c>
      <c r="V59" s="409">
        <f t="shared" si="9"/>
      </c>
    </row>
    <row r="60" spans="2:22" ht="12.75">
      <c r="B60" s="41"/>
      <c r="C60" s="290"/>
      <c r="D60" s="286"/>
      <c r="E60" s="289">
        <f t="shared" si="1"/>
      </c>
      <c r="F60" s="293"/>
      <c r="G60" s="634"/>
      <c r="H60" s="634"/>
      <c r="I60" s="634"/>
      <c r="J60" s="635"/>
      <c r="K60" s="1"/>
      <c r="L60" s="40"/>
      <c r="N60" s="409">
        <f t="shared" si="2"/>
      </c>
      <c r="O60" s="409">
        <f t="shared" si="3"/>
      </c>
      <c r="P60" s="409">
        <f t="shared" si="4"/>
      </c>
      <c r="Q60" s="409">
        <f t="shared" si="5"/>
      </c>
      <c r="R60" s="409">
        <f t="shared" si="6"/>
      </c>
      <c r="S60" s="409">
        <f t="shared" si="7"/>
      </c>
      <c r="T60" s="409">
        <f t="shared" si="8"/>
      </c>
      <c r="U60" s="409">
        <f t="shared" si="0"/>
      </c>
      <c r="V60" s="409">
        <f t="shared" si="9"/>
      </c>
    </row>
    <row r="61" spans="2:22" ht="12.75">
      <c r="B61" s="41"/>
      <c r="C61" s="290"/>
      <c r="D61" s="286"/>
      <c r="E61" s="289">
        <f t="shared" si="1"/>
      </c>
      <c r="F61" s="293"/>
      <c r="G61" s="634"/>
      <c r="H61" s="634"/>
      <c r="I61" s="634"/>
      <c r="J61" s="635"/>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0"/>
      <c r="H62" s="636"/>
      <c r="I62" s="636"/>
      <c r="J62" s="637"/>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4"/>
      <c r="H63" s="634"/>
      <c r="I63" s="634"/>
      <c r="J63" s="635"/>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4"/>
      <c r="H64" s="634"/>
      <c r="I64" s="634"/>
      <c r="J64" s="635"/>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491"/>
      <c r="D75" s="467"/>
      <c r="E75" s="289">
        <f t="shared" si="1"/>
      </c>
      <c r="F75" s="468"/>
      <c r="G75" s="652"/>
      <c r="H75" s="653"/>
      <c r="I75" s="653"/>
      <c r="J75" s="654"/>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491"/>
      <c r="D76" s="467"/>
      <c r="E76" s="289">
        <f t="shared" si="1"/>
      </c>
      <c r="F76" s="468"/>
      <c r="G76" s="633"/>
      <c r="H76" s="634"/>
      <c r="I76" s="634"/>
      <c r="J76" s="635"/>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73"/>
      <c r="G77" s="652"/>
      <c r="H77" s="653"/>
      <c r="I77" s="653"/>
      <c r="J77" s="654"/>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68"/>
      <c r="G78" s="633"/>
      <c r="H78" s="634"/>
      <c r="I78" s="634"/>
      <c r="J78" s="635"/>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290"/>
      <c r="D79" s="286"/>
      <c r="E79" s="289">
        <f t="shared" si="1"/>
      </c>
      <c r="F79" s="473"/>
      <c r="G79" s="474"/>
      <c r="H79" s="466"/>
      <c r="I79" s="466"/>
      <c r="J79" s="475"/>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290"/>
      <c r="D80" s="286"/>
      <c r="E80" s="289">
        <f t="shared" si="1"/>
      </c>
      <c r="F80" s="476"/>
      <c r="G80" s="633"/>
      <c r="H80" s="634"/>
      <c r="I80" s="634"/>
      <c r="J80" s="63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3"/>
      <c r="G81" s="477"/>
      <c r="H81" s="478"/>
      <c r="I81" s="478"/>
      <c r="J81" s="479"/>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293"/>
      <c r="G82" s="633"/>
      <c r="H82" s="634"/>
      <c r="I82" s="634"/>
      <c r="J82" s="635"/>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293"/>
      <c r="G83" s="633"/>
      <c r="H83" s="634"/>
      <c r="I83" s="634"/>
      <c r="J83" s="635"/>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47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492"/>
      <c r="D86" s="480"/>
      <c r="E86" s="481">
        <f t="shared" si="1"/>
      </c>
      <c r="F86" s="293"/>
      <c r="G86" s="477"/>
      <c r="H86" s="478"/>
      <c r="I86" s="478"/>
      <c r="J86" s="479"/>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290"/>
      <c r="D87" s="286"/>
      <c r="E87" s="289">
        <f t="shared" si="1"/>
      </c>
      <c r="F87" s="293"/>
      <c r="G87" s="633"/>
      <c r="H87" s="634"/>
      <c r="I87" s="634"/>
      <c r="J87" s="635"/>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290"/>
      <c r="D88" s="286"/>
      <c r="E88" s="289">
        <f t="shared" si="1"/>
      </c>
      <c r="F88" s="293"/>
      <c r="G88" s="482"/>
      <c r="H88" s="483"/>
      <c r="I88" s="483"/>
      <c r="J88" s="484"/>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633"/>
      <c r="H89" s="634"/>
      <c r="I89" s="634"/>
      <c r="J89" s="635"/>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473"/>
      <c r="G90" s="633"/>
      <c r="H90" s="634"/>
      <c r="I90" s="634"/>
      <c r="J90" s="635"/>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493"/>
      <c r="D91" s="485"/>
      <c r="E91" s="496">
        <f t="shared" si="1"/>
      </c>
      <c r="F91" s="476"/>
      <c r="G91" s="474"/>
      <c r="H91" s="466"/>
      <c r="I91" s="466"/>
      <c r="J91" s="47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290"/>
      <c r="D92" s="286"/>
      <c r="E92" s="289">
        <f t="shared" si="1"/>
      </c>
      <c r="F92" s="473"/>
      <c r="G92" s="472"/>
      <c r="H92" s="458"/>
      <c r="I92" s="458"/>
      <c r="J92" s="459"/>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491"/>
      <c r="D93" s="467"/>
      <c r="E93" s="289">
        <f t="shared" si="1"/>
      </c>
      <c r="F93" s="293"/>
      <c r="G93" s="477"/>
      <c r="H93" s="478"/>
      <c r="I93" s="478"/>
      <c r="J93" s="479"/>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491"/>
      <c r="D94" s="467"/>
      <c r="E94" s="289">
        <f t="shared" si="1"/>
      </c>
      <c r="F94" s="293"/>
      <c r="G94" s="633"/>
      <c r="H94" s="634"/>
      <c r="I94" s="634"/>
      <c r="J94" s="635"/>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630"/>
      <c r="H95" s="631"/>
      <c r="I95" s="631"/>
      <c r="J95" s="632"/>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3"/>
      <c r="H96" s="634"/>
      <c r="I96" s="634"/>
      <c r="J96" s="635"/>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0"/>
      <c r="H97" s="631"/>
      <c r="I97" s="631"/>
      <c r="J97" s="632"/>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0"/>
      <c r="H98" s="631"/>
      <c r="I98" s="631"/>
      <c r="J98" s="632"/>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477"/>
      <c r="H99" s="478"/>
      <c r="I99" s="478"/>
      <c r="J99" s="479"/>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477"/>
      <c r="H100" s="478"/>
      <c r="I100" s="478"/>
      <c r="J100" s="479"/>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476"/>
      <c r="G102" s="474"/>
      <c r="H102" s="466"/>
      <c r="I102" s="466"/>
      <c r="J102" s="475"/>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501">
        <f t="shared" si="1"/>
      </c>
      <c r="F103" s="502"/>
      <c r="G103" s="469"/>
      <c r="H103" s="470"/>
      <c r="I103" s="470"/>
      <c r="J103" s="471"/>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3" ht="12.75">
      <c r="B104" s="41"/>
      <c r="C104" s="290"/>
      <c r="D104" s="286"/>
      <c r="E104" s="503">
        <f t="shared" si="1"/>
      </c>
      <c r="F104" s="473"/>
      <c r="G104" s="472"/>
      <c r="H104" s="458"/>
      <c r="I104" s="458"/>
      <c r="J104" s="459"/>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c r="W104" s="462"/>
    </row>
    <row r="105" spans="2:22" ht="12.75">
      <c r="B105" s="41"/>
      <c r="C105" s="290"/>
      <c r="D105" s="286"/>
      <c r="E105" s="503">
        <f t="shared" si="1"/>
      </c>
      <c r="F105" s="473"/>
      <c r="G105" s="472"/>
      <c r="H105" s="458"/>
      <c r="I105" s="458"/>
      <c r="J105" s="459"/>
      <c r="K105" s="1"/>
      <c r="L105" s="40"/>
      <c r="N105" s="409">
        <f t="shared" si="2"/>
      </c>
      <c r="O105" s="409">
        <f t="shared" si="3"/>
      </c>
      <c r="P105" s="409">
        <f t="shared" si="4"/>
      </c>
      <c r="Q105" s="409">
        <f t="shared" si="5"/>
      </c>
      <c r="R105" s="409">
        <f t="shared" si="6"/>
      </c>
      <c r="S105" s="409">
        <f t="shared" si="7"/>
      </c>
      <c r="T105" s="409">
        <f t="shared" si="8"/>
      </c>
      <c r="U105" s="409">
        <f aca="true" t="shared" si="10" ref="U105:U121">IF($F105="DOWN",$E105,"")</f>
      </c>
      <c r="V105" s="409">
        <f t="shared" si="9"/>
      </c>
    </row>
    <row r="106" spans="2:22" ht="12.75">
      <c r="B106" s="41"/>
      <c r="C106" s="290"/>
      <c r="D106" s="286"/>
      <c r="E106" s="503">
        <f aca="true" t="shared" si="11" ref="E106:E120">IF(D106="","",(D106-C106))</f>
      </c>
      <c r="F106" s="473"/>
      <c r="G106" s="472"/>
      <c r="H106" s="458"/>
      <c r="I106" s="458"/>
      <c r="J106" s="459"/>
      <c r="K106" s="1"/>
      <c r="L106" s="40"/>
      <c r="N106" s="409">
        <f aca="true" t="shared" si="12" ref="N106:N121">IF($F106="RIG UP",$E106,"")</f>
      </c>
      <c r="O106" s="409">
        <f aca="true" t="shared" si="13" ref="O106:O121">IF($F106="RUN IN HOLE",$E106,"")</f>
      </c>
      <c r="P106" s="409">
        <f aca="true" t="shared" si="14" ref="P106:P121">IF($F106="LOG UP",$E106,"")</f>
      </c>
      <c r="Q106" s="409">
        <f aca="true" t="shared" si="15" ref="Q106:Q121">IF($F106="LOGGER ON BOTTOM",$E106,"")</f>
      </c>
      <c r="R106" s="409">
        <f aca="true" t="shared" si="16" ref="R106:R121">IF($F106="LOG FINISH",$E106,"")</f>
      </c>
      <c r="S106" s="409">
        <f aca="true" t="shared" si="17" ref="S106:S121">IF($F106="POOH",$E106,"")</f>
      </c>
      <c r="T106" s="409">
        <f aca="true" t="shared" si="18" ref="T106:T121">IF($F106="RIG DOWN",$E106,"")</f>
      </c>
      <c r="U106" s="409">
        <f t="shared" si="10"/>
      </c>
      <c r="V106" s="409">
        <f aca="true" t="shared" si="19" ref="V106:V121">IF($F106="LOST",$E106,"")</f>
      </c>
    </row>
    <row r="107" spans="2:22" ht="12.75">
      <c r="B107" s="41"/>
      <c r="C107" s="290"/>
      <c r="D107" s="286"/>
      <c r="E107" s="503">
        <f t="shared" si="11"/>
      </c>
      <c r="F107" s="473"/>
      <c r="G107" s="472"/>
      <c r="H107" s="458"/>
      <c r="I107" s="458"/>
      <c r="J107" s="459"/>
      <c r="K107" s="1"/>
      <c r="L107" s="40"/>
      <c r="N107" s="409">
        <f t="shared" si="12"/>
      </c>
      <c r="O107" s="409">
        <f t="shared" si="13"/>
      </c>
      <c r="P107" s="409">
        <f t="shared" si="14"/>
      </c>
      <c r="Q107" s="409">
        <f t="shared" si="15"/>
      </c>
      <c r="R107" s="409">
        <f t="shared" si="16"/>
      </c>
      <c r="S107" s="409">
        <f t="shared" si="17"/>
      </c>
      <c r="T107" s="409">
        <f t="shared" si="18"/>
      </c>
      <c r="U107" s="409">
        <f t="shared" si="10"/>
      </c>
      <c r="V107" s="409">
        <f t="shared" si="19"/>
      </c>
    </row>
    <row r="108" spans="2:22" ht="12.75">
      <c r="B108" s="41"/>
      <c r="C108" s="290"/>
      <c r="D108" s="286"/>
      <c r="E108" s="503">
        <f t="shared" si="11"/>
      </c>
      <c r="F108" s="473"/>
      <c r="G108" s="472"/>
      <c r="H108" s="458"/>
      <c r="I108" s="458"/>
      <c r="J108" s="459"/>
      <c r="K108" s="1"/>
      <c r="L108" s="40"/>
      <c r="N108" s="409">
        <f t="shared" si="12"/>
      </c>
      <c r="O108" s="409">
        <f t="shared" si="13"/>
      </c>
      <c r="P108" s="409">
        <f t="shared" si="14"/>
      </c>
      <c r="Q108" s="409">
        <f t="shared" si="15"/>
      </c>
      <c r="R108" s="409">
        <f t="shared" si="16"/>
      </c>
      <c r="S108" s="409">
        <f t="shared" si="17"/>
      </c>
      <c r="T108" s="409">
        <f t="shared" si="18"/>
      </c>
      <c r="U108" s="409">
        <f t="shared" si="10"/>
      </c>
      <c r="V108" s="409">
        <f t="shared" si="19"/>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3.5" thickBot="1">
      <c r="B121" s="41"/>
      <c r="C121" s="291"/>
      <c r="D121" s="292"/>
      <c r="E121" s="504"/>
      <c r="F121" s="505"/>
      <c r="G121" s="494"/>
      <c r="H121" s="460"/>
      <c r="I121" s="460"/>
      <c r="J121" s="461"/>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3.5" thickBot="1">
      <c r="B122" s="304"/>
      <c r="C122" s="305"/>
      <c r="D122" s="305"/>
      <c r="E122" s="305"/>
      <c r="F122" s="305"/>
      <c r="G122" s="305"/>
      <c r="H122" s="305"/>
      <c r="I122" s="305"/>
      <c r="J122" s="305"/>
      <c r="K122" s="305"/>
      <c r="L122" s="306"/>
      <c r="N122" s="462">
        <f aca="true" t="shared" si="20" ref="N122:V122">SUM(N41:N121)</f>
        <v>0.03472222221898846</v>
      </c>
      <c r="O122" s="462">
        <f t="shared" si="20"/>
        <v>0.045138888897781726</v>
      </c>
      <c r="P122" s="462">
        <f t="shared" si="20"/>
        <v>0.10069444444525288</v>
      </c>
      <c r="Q122" s="462">
        <f t="shared" si="20"/>
        <v>0</v>
      </c>
      <c r="R122" s="462">
        <f t="shared" si="20"/>
        <v>0.12708333333284827</v>
      </c>
      <c r="S122" s="462">
        <f t="shared" si="20"/>
        <v>0.053472222221898846</v>
      </c>
      <c r="T122" s="462">
        <f t="shared" si="20"/>
        <v>0.02777777777373558</v>
      </c>
      <c r="U122" s="462">
        <f t="shared" si="20"/>
        <v>0.02777777777373558</v>
      </c>
      <c r="V122" s="462">
        <f t="shared" si="20"/>
        <v>0</v>
      </c>
    </row>
  </sheetData>
  <mergeCells count="57">
    <mergeCell ref="G77:J77"/>
    <mergeCell ref="G78:J78"/>
    <mergeCell ref="G70:J70"/>
    <mergeCell ref="G74:J74"/>
    <mergeCell ref="G75:J75"/>
    <mergeCell ref="G76:J76"/>
    <mergeCell ref="G71:J71"/>
    <mergeCell ref="G72:J72"/>
    <mergeCell ref="G73:J73"/>
    <mergeCell ref="G64:J64"/>
    <mergeCell ref="G65:J65"/>
    <mergeCell ref="G67:J67"/>
    <mergeCell ref="G69:J69"/>
    <mergeCell ref="G66:J66"/>
    <mergeCell ref="G68:J68"/>
    <mergeCell ref="G60:J60"/>
    <mergeCell ref="G61:J61"/>
    <mergeCell ref="G62:J62"/>
    <mergeCell ref="G63:J63"/>
    <mergeCell ref="G56:J56"/>
    <mergeCell ref="G57:J57"/>
    <mergeCell ref="G58:J58"/>
    <mergeCell ref="G59:J59"/>
    <mergeCell ref="G52:J52"/>
    <mergeCell ref="G53:J53"/>
    <mergeCell ref="G54:J54"/>
    <mergeCell ref="G55:J55"/>
    <mergeCell ref="G48:J48"/>
    <mergeCell ref="G49:J49"/>
    <mergeCell ref="G50:J50"/>
    <mergeCell ref="G51:J51"/>
    <mergeCell ref="G44:J44"/>
    <mergeCell ref="G45:J45"/>
    <mergeCell ref="G46:J46"/>
    <mergeCell ref="G47:J47"/>
    <mergeCell ref="G80:J80"/>
    <mergeCell ref="G82:J82"/>
    <mergeCell ref="G83:J83"/>
    <mergeCell ref="G84:J84"/>
    <mergeCell ref="G85:J85"/>
    <mergeCell ref="G87:J87"/>
    <mergeCell ref="G89:J89"/>
    <mergeCell ref="G90:J90"/>
    <mergeCell ref="G94:J94"/>
    <mergeCell ref="G95:J95"/>
    <mergeCell ref="G96:J96"/>
    <mergeCell ref="G97:J97"/>
    <mergeCell ref="G98:J98"/>
    <mergeCell ref="E4:F4"/>
    <mergeCell ref="E6:F6"/>
    <mergeCell ref="E9:H9"/>
    <mergeCell ref="F29:G29"/>
    <mergeCell ref="H29:I29"/>
    <mergeCell ref="G40:J40"/>
    <mergeCell ref="G41:J41"/>
    <mergeCell ref="G42:J42"/>
    <mergeCell ref="G43:J43"/>
  </mergeCells>
  <conditionalFormatting sqref="E41:E121">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1">
      <formula1>EVENT</formula1>
    </dataValidation>
    <dataValidation allowBlank="1" showInputMessage="1" showErrorMessage="1" prompt="Depths should be quoted from the bottom upwards  -  not from the top down.  That is, the bottom is zero." sqref="F29:I35"/>
  </dataValidations>
  <printOptions horizontalCentered="1"/>
  <pageMargins left="0.75" right="0.75" top="1" bottom="1" header="0.5" footer="0.5"/>
  <pageSetup fitToHeight="1" fitToWidth="1" horizontalDpi="600" verticalDpi="600" orientation="portrait" paperSize="9" scale="43" r:id="rId1"/>
</worksheet>
</file>

<file path=xl/worksheets/sheet8.xml><?xml version="1.0" encoding="utf-8"?>
<worksheet xmlns="http://schemas.openxmlformats.org/spreadsheetml/2006/main" xmlns:r="http://schemas.openxmlformats.org/officeDocument/2006/relationships">
  <sheetPr codeName="Sheet9">
    <pageSetUpPr fitToPage="1"/>
  </sheetPr>
  <dimension ref="B2:W122"/>
  <sheetViews>
    <sheetView showGridLines="0" zoomScale="75" zoomScaleNormal="75" workbookViewId="0" topLeftCell="A34">
      <selection activeCell="G11" sqref="G11:G17"/>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f>IF(D32="","","-")</f>
      </c>
      <c r="E3" s="52">
        <f>IF(D33="","","-")</f>
      </c>
      <c r="F3" s="52">
        <f>IF(D34="","","-")</f>
      </c>
      <c r="G3" s="311">
        <f>IF(D35="","","-")</f>
      </c>
      <c r="H3" s="311"/>
      <c r="I3" s="296"/>
      <c r="J3" s="296"/>
      <c r="K3" s="1"/>
      <c r="L3" s="40"/>
    </row>
    <row r="4" spans="2:12" ht="21" thickBot="1">
      <c r="B4" s="41"/>
      <c r="C4" s="142"/>
      <c r="D4" s="257" t="s">
        <v>126</v>
      </c>
      <c r="E4" s="640" t="str">
        <f>IF(QC!D5="","",QC!D5)</f>
        <v>THYLACINE-1</v>
      </c>
      <c r="F4" s="641"/>
      <c r="G4" s="312"/>
      <c r="H4" s="313" t="s">
        <v>184</v>
      </c>
      <c r="I4" s="408"/>
      <c r="J4" s="312"/>
      <c r="K4" s="1"/>
      <c r="L4" s="40"/>
    </row>
    <row r="5" spans="2:12" ht="9" customHeight="1" thickBot="1">
      <c r="B5" s="41"/>
      <c r="C5" s="142"/>
      <c r="D5" s="1"/>
      <c r="E5" s="1"/>
      <c r="F5" s="296"/>
      <c r="G5" s="296"/>
      <c r="H5" s="296"/>
      <c r="I5" s="296"/>
      <c r="J5" s="296"/>
      <c r="K5" s="1"/>
      <c r="L5" s="40"/>
    </row>
    <row r="6" spans="2:12" ht="15.75" customHeight="1" thickBot="1">
      <c r="B6" s="41"/>
      <c r="C6" s="142"/>
      <c r="D6" s="257" t="s">
        <v>187</v>
      </c>
      <c r="E6" s="640">
        <f>IF(D31="","",CONCATENATE(D31,D3,D32,E3,D33,F3,D34,G3,D35))</f>
      </c>
      <c r="F6" s="641"/>
      <c r="G6" s="314" t="s">
        <v>185</v>
      </c>
      <c r="H6" s="315" t="s">
        <v>186</v>
      </c>
      <c r="I6" s="258"/>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t="e">
        <f>INDEX(C41:F121,(MATCH("RIG UP",F41:F121,0)),1)</f>
        <v>#N/A</v>
      </c>
      <c r="H11" s="40"/>
      <c r="I11" s="500"/>
      <c r="J11" s="497"/>
      <c r="K11" s="1"/>
      <c r="L11" s="40"/>
    </row>
    <row r="12" spans="2:12" ht="12.75">
      <c r="B12" s="41"/>
      <c r="C12" s="497"/>
      <c r="D12" s="498"/>
      <c r="E12" s="300"/>
      <c r="F12" s="294" t="s">
        <v>201</v>
      </c>
      <c r="G12" s="508" t="e">
        <f>INDEX(C41:F121,(MATCH("RUN IN HOLE",F41:F121,0)),1)</f>
        <v>#N/A</v>
      </c>
      <c r="H12" s="40"/>
      <c r="I12" s="500"/>
      <c r="J12" s="497"/>
      <c r="K12" s="1"/>
      <c r="L12" s="40"/>
    </row>
    <row r="13" spans="2:12" ht="12.75">
      <c r="B13" s="41"/>
      <c r="C13" s="497"/>
      <c r="D13" s="498"/>
      <c r="E13" s="300"/>
      <c r="F13" s="294" t="s">
        <v>202</v>
      </c>
      <c r="G13" s="508" t="e">
        <f>INDEX(C41:F121,(MATCH("LOG UP",F41:F121,0)),1)</f>
        <v>#N/A</v>
      </c>
      <c r="H13" s="40"/>
      <c r="I13" s="500"/>
      <c r="J13" s="497"/>
      <c r="K13" s="1"/>
      <c r="L13" s="40"/>
    </row>
    <row r="14" spans="2:12" ht="12.75">
      <c r="B14" s="41"/>
      <c r="C14" s="497"/>
      <c r="D14" s="498"/>
      <c r="E14" s="300"/>
      <c r="F14" s="294" t="s">
        <v>257</v>
      </c>
      <c r="G14" s="508" t="e">
        <f>INDEX(D41:F121,(MATCH("LOGGER ON BOTTOM",F41:F121,0)),1)</f>
        <v>#N/A</v>
      </c>
      <c r="H14" s="40"/>
      <c r="I14" s="500"/>
      <c r="J14" s="497"/>
      <c r="K14" s="1"/>
      <c r="L14" s="40"/>
    </row>
    <row r="15" spans="2:12" ht="12.75">
      <c r="B15" s="41"/>
      <c r="C15" s="497"/>
      <c r="D15" s="498"/>
      <c r="E15" s="300"/>
      <c r="F15" s="294" t="s">
        <v>203</v>
      </c>
      <c r="G15" s="508" t="e">
        <f>INDEX(D41:F121,(MATCH("LOG FINISH",F41:F121,0)),1)</f>
        <v>#N/A</v>
      </c>
      <c r="H15" s="40"/>
      <c r="I15" s="500"/>
      <c r="J15" s="497"/>
      <c r="K15" s="1"/>
      <c r="L15" s="40"/>
    </row>
    <row r="16" spans="2:12" ht="12.75">
      <c r="B16" s="41"/>
      <c r="C16" s="497"/>
      <c r="D16" s="498"/>
      <c r="E16" s="300"/>
      <c r="F16" s="294" t="s">
        <v>204</v>
      </c>
      <c r="G16" s="508" t="e">
        <f>INDEX(C41:F121,(MATCH("POOH",F41:F121,0)),1)</f>
        <v>#N/A</v>
      </c>
      <c r="H16" s="40"/>
      <c r="I16" s="500"/>
      <c r="J16" s="497"/>
      <c r="K16" s="1"/>
      <c r="L16" s="40"/>
    </row>
    <row r="17" spans="2:12" ht="13.5" thickBot="1">
      <c r="B17" s="41"/>
      <c r="C17" s="497"/>
      <c r="D17" s="498"/>
      <c r="E17" s="300"/>
      <c r="F17" s="294" t="s">
        <v>205</v>
      </c>
      <c r="G17" s="516" t="e">
        <f>INDEX(D41:F121,(MATCH("RIG DOWN",F41:F121,0)),1)</f>
        <v>#N/A</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SUM(E41:E121)</f>
        <v>0</v>
      </c>
      <c r="H19" s="40"/>
      <c r="I19" s="500"/>
      <c r="J19" s="497"/>
      <c r="K19" s="1"/>
      <c r="L19" s="40"/>
    </row>
    <row r="20" spans="2:12" ht="15">
      <c r="B20" s="41"/>
      <c r="C20" s="497"/>
      <c r="D20" s="498"/>
      <c r="E20" s="300"/>
      <c r="F20" s="411" t="s">
        <v>198</v>
      </c>
      <c r="G20" s="415">
        <f>U122</f>
        <v>0</v>
      </c>
      <c r="H20" s="40"/>
      <c r="I20" s="500"/>
      <c r="J20" s="497"/>
      <c r="K20" s="1"/>
      <c r="L20" s="40"/>
    </row>
    <row r="21" spans="2:12" ht="15.75" thickBot="1">
      <c r="B21" s="41"/>
      <c r="C21" s="497"/>
      <c r="D21" s="498"/>
      <c r="E21" s="300"/>
      <c r="F21" s="412" t="s">
        <v>199</v>
      </c>
      <c r="G21" s="416">
        <f>V122</f>
        <v>0</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417"/>
      <c r="H23" s="303" t="s">
        <v>193</v>
      </c>
      <c r="I23" s="500"/>
      <c r="J23" s="497"/>
      <c r="K23" s="1"/>
      <c r="L23" s="40"/>
    </row>
    <row r="24" spans="2:12" ht="13.5" thickBot="1">
      <c r="B24" s="41"/>
      <c r="C24" s="497"/>
      <c r="D24" s="498"/>
      <c r="E24" s="41"/>
      <c r="F24" s="307" t="s">
        <v>195</v>
      </c>
      <c r="G24" s="418"/>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c r="E31" s="279"/>
      <c r="F31" s="265"/>
      <c r="G31" s="259"/>
      <c r="H31" s="268"/>
      <c r="I31" s="259"/>
      <c r="J31" s="497"/>
      <c r="K31" s="1"/>
      <c r="L31" s="40"/>
    </row>
    <row r="32" spans="2:12" ht="12.75">
      <c r="B32" s="41"/>
      <c r="C32" s="497"/>
      <c r="D32" s="262"/>
      <c r="E32" s="262"/>
      <c r="F32" s="266"/>
      <c r="G32" s="260"/>
      <c r="H32" s="269"/>
      <c r="I32" s="260"/>
      <c r="J32" s="497"/>
      <c r="K32" s="1"/>
      <c r="L32" s="40"/>
    </row>
    <row r="33" spans="2:12" ht="12.75">
      <c r="B33" s="41"/>
      <c r="C33" s="497"/>
      <c r="D33" s="262"/>
      <c r="E33" s="262"/>
      <c r="F33" s="266"/>
      <c r="G33" s="260"/>
      <c r="H33" s="269"/>
      <c r="I33" s="260"/>
      <c r="J33" s="497"/>
      <c r="K33" s="1"/>
      <c r="L33" s="40"/>
    </row>
    <row r="34" spans="2:12" ht="12.75">
      <c r="B34" s="41"/>
      <c r="C34" s="497"/>
      <c r="D34" s="262"/>
      <c r="E34" s="264"/>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492"/>
      <c r="D41" s="465"/>
      <c r="E41" s="289">
        <f>IF(D41="","",(D41-C41))</f>
      </c>
      <c r="F41" s="293"/>
      <c r="G41" s="650"/>
      <c r="H41" s="650"/>
      <c r="I41" s="650"/>
      <c r="J41" s="651"/>
      <c r="L41" s="40"/>
      <c r="N41" s="409">
        <f>IF($F41="RIG UP",$E41,"")</f>
      </c>
      <c r="O41" s="409">
        <f>IF($F41="RUN IN HOLE",$E41,"")</f>
      </c>
      <c r="P41" s="409">
        <f>IF($F41="LOG UP",$E41,"")</f>
      </c>
      <c r="Q41" s="409">
        <f>IF($F41="LOGGER ON BOTTOM",$E41,"")</f>
      </c>
      <c r="R41" s="409">
        <f>IF($F41="LOG FINISH",$E41,"")</f>
      </c>
      <c r="S41" s="409">
        <f>IF($F41="POOH",$E41,"")</f>
      </c>
      <c r="T41" s="409">
        <f>IF($F41="RIG DOWN",$E41,"")</f>
      </c>
      <c r="U41" s="409">
        <f aca="true" t="shared" si="0" ref="U41:U104">IF($F41="DOWN",$E41,"")</f>
      </c>
      <c r="V41" s="409">
        <f>IF($F41="LOST",$E41,"")</f>
      </c>
    </row>
    <row r="42" spans="2:22" ht="12.75">
      <c r="B42" s="41"/>
      <c r="C42" s="290"/>
      <c r="D42" s="286"/>
      <c r="E42" s="289">
        <f aca="true" t="shared" si="1" ref="E42:E105">IF(D42="","",(D42-C42))</f>
      </c>
      <c r="F42" s="293"/>
      <c r="G42" s="634"/>
      <c r="H42" s="634"/>
      <c r="I42" s="634"/>
      <c r="J42" s="635"/>
      <c r="K42" s="1"/>
      <c r="L42" s="40"/>
      <c r="N42" s="409">
        <f aca="true" t="shared" si="2" ref="N42:N105">IF($F42="RIG UP",$E42,"")</f>
      </c>
      <c r="O42" s="409">
        <f aca="true" t="shared" si="3" ref="O42:O105">IF($F42="RUN IN HOLE",$E42,"")</f>
      </c>
      <c r="P42" s="409">
        <f aca="true" t="shared" si="4" ref="P42:P105">IF($F42="LOG UP",$E42,"")</f>
      </c>
      <c r="Q42" s="409">
        <f aca="true" t="shared" si="5" ref="Q42:Q105">IF($F42="LOGGER ON BOTTOM",$E42,"")</f>
      </c>
      <c r="R42" s="409">
        <f aca="true" t="shared" si="6" ref="R42:R105">IF($F42="LOG FINISH",$E42,"")</f>
      </c>
      <c r="S42" s="409">
        <f aca="true" t="shared" si="7" ref="S42:S105">IF($F42="POOH",$E42,"")</f>
      </c>
      <c r="T42" s="409">
        <f aca="true" t="shared" si="8" ref="T42:T105">IF($F42="RIG DOWN",$E42,"")</f>
      </c>
      <c r="U42" s="409">
        <f t="shared" si="0"/>
      </c>
      <c r="V42" s="409">
        <f aca="true" t="shared" si="9" ref="V42:V105">IF($F42="LOST",$E42,"")</f>
      </c>
    </row>
    <row r="43" spans="2:22" ht="12.75">
      <c r="B43" s="41"/>
      <c r="C43" s="290"/>
      <c r="D43" s="286"/>
      <c r="E43" s="289">
        <f t="shared" si="1"/>
      </c>
      <c r="F43" s="293"/>
      <c r="G43" s="630"/>
      <c r="H43" s="631"/>
      <c r="I43" s="631"/>
      <c r="J43" s="632"/>
      <c r="K43" s="1"/>
      <c r="L43" s="40"/>
      <c r="N43" s="409">
        <f t="shared" si="2"/>
      </c>
      <c r="O43" s="409">
        <f t="shared" si="3"/>
      </c>
      <c r="P43" s="409">
        <f t="shared" si="4"/>
      </c>
      <c r="Q43" s="409">
        <f t="shared" si="5"/>
      </c>
      <c r="R43" s="409">
        <f t="shared" si="6"/>
      </c>
      <c r="S43" s="409">
        <f t="shared" si="7"/>
      </c>
      <c r="T43" s="409">
        <f t="shared" si="8"/>
      </c>
      <c r="U43" s="409">
        <f t="shared" si="0"/>
      </c>
      <c r="V43" s="409">
        <f t="shared" si="9"/>
      </c>
    </row>
    <row r="44" spans="2:22" ht="15" customHeight="1">
      <c r="B44" s="41"/>
      <c r="C44" s="290"/>
      <c r="D44" s="286"/>
      <c r="E44" s="289">
        <f t="shared" si="1"/>
      </c>
      <c r="F44" s="293"/>
      <c r="G44" s="630"/>
      <c r="H44" s="636"/>
      <c r="I44" s="636"/>
      <c r="J44" s="637"/>
      <c r="K44" s="1"/>
      <c r="L44" s="40"/>
      <c r="N44" s="409">
        <f t="shared" si="2"/>
      </c>
      <c r="O44" s="409">
        <f t="shared" si="3"/>
      </c>
      <c r="P44" s="409">
        <f t="shared" si="4"/>
      </c>
      <c r="Q44" s="409">
        <f t="shared" si="5"/>
      </c>
      <c r="R44" s="409">
        <f t="shared" si="6"/>
      </c>
      <c r="S44" s="409">
        <f t="shared" si="7"/>
      </c>
      <c r="T44" s="409">
        <f t="shared" si="8"/>
      </c>
      <c r="U44" s="409">
        <f t="shared" si="0"/>
      </c>
      <c r="V44" s="409">
        <f t="shared" si="9"/>
      </c>
    </row>
    <row r="45" spans="2:22" ht="12.75">
      <c r="B45" s="41"/>
      <c r="C45" s="290"/>
      <c r="D45" s="286"/>
      <c r="E45" s="289">
        <f t="shared" si="1"/>
      </c>
      <c r="F45" s="293"/>
      <c r="G45" s="638"/>
      <c r="H45" s="638"/>
      <c r="I45" s="638"/>
      <c r="J45" s="639"/>
      <c r="K45" s="1"/>
      <c r="L45" s="40"/>
      <c r="N45" s="409">
        <f t="shared" si="2"/>
      </c>
      <c r="O45" s="409">
        <f t="shared" si="3"/>
      </c>
      <c r="P45" s="409">
        <f t="shared" si="4"/>
      </c>
      <c r="Q45" s="409">
        <f t="shared" si="5"/>
      </c>
      <c r="R45" s="409">
        <f t="shared" si="6"/>
      </c>
      <c r="S45" s="409">
        <f t="shared" si="7"/>
      </c>
      <c r="T45" s="409">
        <f t="shared" si="8"/>
      </c>
      <c r="U45" s="409">
        <f t="shared" si="0"/>
      </c>
      <c r="V45" s="409">
        <f t="shared" si="9"/>
      </c>
    </row>
    <row r="46" spans="2:22" ht="12.75">
      <c r="B46" s="41"/>
      <c r="C46" s="290"/>
      <c r="D46" s="286"/>
      <c r="E46" s="289">
        <f t="shared" si="1"/>
      </c>
      <c r="F46" s="293"/>
      <c r="G46" s="634"/>
      <c r="H46" s="634"/>
      <c r="I46" s="634"/>
      <c r="J46" s="635"/>
      <c r="K46" s="1"/>
      <c r="L46" s="40"/>
      <c r="N46" s="409">
        <f t="shared" si="2"/>
      </c>
      <c r="O46" s="409">
        <f t="shared" si="3"/>
      </c>
      <c r="P46" s="409">
        <f t="shared" si="4"/>
      </c>
      <c r="Q46" s="409">
        <f t="shared" si="5"/>
      </c>
      <c r="R46" s="409">
        <f t="shared" si="6"/>
      </c>
      <c r="S46" s="409">
        <f t="shared" si="7"/>
      </c>
      <c r="T46" s="409">
        <f t="shared" si="8"/>
      </c>
      <c r="U46" s="409">
        <f t="shared" si="0"/>
      </c>
      <c r="V46" s="409">
        <f t="shared" si="9"/>
      </c>
    </row>
    <row r="47" spans="2:22" ht="12.75">
      <c r="B47" s="41"/>
      <c r="C47" s="290"/>
      <c r="D47" s="286"/>
      <c r="E47" s="289">
        <f t="shared" si="1"/>
      </c>
      <c r="F47" s="293"/>
      <c r="G47" s="634"/>
      <c r="H47" s="634"/>
      <c r="I47" s="634"/>
      <c r="J47" s="635"/>
      <c r="K47" s="1"/>
      <c r="L47" s="40"/>
      <c r="N47" s="409">
        <f t="shared" si="2"/>
      </c>
      <c r="O47" s="409">
        <f t="shared" si="3"/>
      </c>
      <c r="P47" s="409">
        <f t="shared" si="4"/>
      </c>
      <c r="Q47" s="409">
        <f t="shared" si="5"/>
      </c>
      <c r="R47" s="409">
        <f>IF($F47="LOG FINISH",$E47,"")</f>
      </c>
      <c r="S47" s="409">
        <f t="shared" si="7"/>
      </c>
      <c r="T47" s="409">
        <f t="shared" si="8"/>
      </c>
      <c r="U47" s="409">
        <f t="shared" si="0"/>
      </c>
      <c r="V47" s="409">
        <f t="shared" si="9"/>
      </c>
    </row>
    <row r="48" spans="2:22" ht="12.75">
      <c r="B48" s="41"/>
      <c r="C48" s="290"/>
      <c r="D48" s="286"/>
      <c r="E48" s="289">
        <f t="shared" si="1"/>
      </c>
      <c r="F48" s="293"/>
      <c r="G48" s="630"/>
      <c r="H48" s="636"/>
      <c r="I48" s="636"/>
      <c r="J48" s="637"/>
      <c r="K48" s="1"/>
      <c r="L48" s="40"/>
      <c r="N48" s="409">
        <f t="shared" si="2"/>
      </c>
      <c r="O48" s="409">
        <f t="shared" si="3"/>
      </c>
      <c r="P48" s="409">
        <f t="shared" si="4"/>
      </c>
      <c r="Q48" s="409">
        <f t="shared" si="5"/>
      </c>
      <c r="R48" s="409">
        <f t="shared" si="6"/>
      </c>
      <c r="S48" s="409">
        <f t="shared" si="7"/>
      </c>
      <c r="T48" s="409">
        <f t="shared" si="8"/>
      </c>
      <c r="U48" s="409">
        <f t="shared" si="0"/>
      </c>
      <c r="V48" s="409">
        <f t="shared" si="9"/>
      </c>
    </row>
    <row r="49" spans="2:22" ht="12.75">
      <c r="B49" s="41"/>
      <c r="C49" s="290"/>
      <c r="D49" s="286"/>
      <c r="E49" s="289">
        <f t="shared" si="1"/>
      </c>
      <c r="F49" s="293"/>
      <c r="G49" s="630"/>
      <c r="H49" s="636"/>
      <c r="I49" s="636"/>
      <c r="J49" s="637"/>
      <c r="K49" s="1"/>
      <c r="L49" s="40"/>
      <c r="N49" s="409">
        <f t="shared" si="2"/>
      </c>
      <c r="O49" s="409">
        <f t="shared" si="3"/>
      </c>
      <c r="P49" s="409">
        <f t="shared" si="4"/>
      </c>
      <c r="Q49" s="409">
        <f t="shared" si="5"/>
      </c>
      <c r="R49" s="409">
        <f t="shared" si="6"/>
      </c>
      <c r="S49" s="409">
        <f t="shared" si="7"/>
      </c>
      <c r="T49" s="409">
        <f t="shared" si="8"/>
      </c>
      <c r="U49" s="409">
        <f t="shared" si="0"/>
      </c>
      <c r="V49" s="409">
        <f t="shared" si="9"/>
      </c>
    </row>
    <row r="50" spans="2:22" ht="12.75">
      <c r="B50" s="41"/>
      <c r="C50" s="290"/>
      <c r="D50" s="286"/>
      <c r="E50" s="289">
        <f t="shared" si="1"/>
      </c>
      <c r="F50" s="293"/>
      <c r="G50" s="634"/>
      <c r="H50" s="634"/>
      <c r="I50" s="634"/>
      <c r="J50" s="635"/>
      <c r="K50" s="1"/>
      <c r="L50" s="40"/>
      <c r="N50" s="409">
        <f t="shared" si="2"/>
      </c>
      <c r="O50" s="409">
        <f t="shared" si="3"/>
      </c>
      <c r="P50" s="409">
        <f t="shared" si="4"/>
      </c>
      <c r="Q50" s="409">
        <f t="shared" si="5"/>
      </c>
      <c r="R50" s="409">
        <f t="shared" si="6"/>
      </c>
      <c r="S50" s="409">
        <f t="shared" si="7"/>
      </c>
      <c r="T50" s="409">
        <f t="shared" si="8"/>
      </c>
      <c r="U50" s="409">
        <f t="shared" si="0"/>
      </c>
      <c r="V50" s="409">
        <f t="shared" si="9"/>
      </c>
    </row>
    <row r="51" spans="2:22" ht="12.75">
      <c r="B51" s="41"/>
      <c r="C51" s="290"/>
      <c r="D51" s="286"/>
      <c r="E51" s="289">
        <f t="shared" si="1"/>
      </c>
      <c r="F51" s="293"/>
      <c r="G51" s="634"/>
      <c r="H51" s="634"/>
      <c r="I51" s="634"/>
      <c r="J51" s="635"/>
      <c r="K51" s="1"/>
      <c r="L51" s="40"/>
      <c r="N51" s="409">
        <f t="shared" si="2"/>
      </c>
      <c r="O51" s="409">
        <f t="shared" si="3"/>
      </c>
      <c r="P51" s="409">
        <f t="shared" si="4"/>
      </c>
      <c r="Q51" s="409">
        <f t="shared" si="5"/>
      </c>
      <c r="R51" s="409">
        <f t="shared" si="6"/>
      </c>
      <c r="S51" s="409">
        <f t="shared" si="7"/>
      </c>
      <c r="T51" s="409">
        <f t="shared" si="8"/>
      </c>
      <c r="U51" s="409">
        <f t="shared" si="0"/>
      </c>
      <c r="V51" s="409">
        <f t="shared" si="9"/>
      </c>
    </row>
    <row r="52" spans="2:22" ht="12.75">
      <c r="B52" s="41"/>
      <c r="C52" s="290"/>
      <c r="D52" s="286"/>
      <c r="E52" s="289">
        <f t="shared" si="1"/>
      </c>
      <c r="F52" s="293"/>
      <c r="G52" s="630"/>
      <c r="H52" s="636"/>
      <c r="I52" s="636"/>
      <c r="J52" s="637"/>
      <c r="K52" s="1"/>
      <c r="L52" s="40"/>
      <c r="N52" s="409">
        <f t="shared" si="2"/>
      </c>
      <c r="O52" s="409">
        <f t="shared" si="3"/>
      </c>
      <c r="P52" s="409">
        <f t="shared" si="4"/>
      </c>
      <c r="Q52" s="409">
        <f t="shared" si="5"/>
      </c>
      <c r="R52" s="409">
        <f t="shared" si="6"/>
      </c>
      <c r="S52" s="409">
        <f t="shared" si="7"/>
      </c>
      <c r="T52" s="409">
        <f t="shared" si="8"/>
      </c>
      <c r="U52" s="409">
        <f t="shared" si="0"/>
      </c>
      <c r="V52" s="409">
        <f t="shared" si="9"/>
      </c>
    </row>
    <row r="53" spans="2:22" ht="12.75">
      <c r="B53" s="41"/>
      <c r="C53" s="290"/>
      <c r="D53" s="286"/>
      <c r="E53" s="289">
        <f t="shared" si="1"/>
      </c>
      <c r="F53" s="293"/>
      <c r="G53" s="630"/>
      <c r="H53" s="636"/>
      <c r="I53" s="636"/>
      <c r="J53" s="637"/>
      <c r="K53" s="1"/>
      <c r="L53" s="40"/>
      <c r="N53" s="409">
        <f t="shared" si="2"/>
      </c>
      <c r="O53" s="409">
        <f t="shared" si="3"/>
      </c>
      <c r="P53" s="409">
        <f t="shared" si="4"/>
      </c>
      <c r="Q53" s="409">
        <f t="shared" si="5"/>
      </c>
      <c r="R53" s="409">
        <f t="shared" si="6"/>
      </c>
      <c r="S53" s="409">
        <f t="shared" si="7"/>
      </c>
      <c r="T53" s="409">
        <f t="shared" si="8"/>
      </c>
      <c r="U53" s="409">
        <f t="shared" si="0"/>
      </c>
      <c r="V53" s="409">
        <f t="shared" si="9"/>
      </c>
    </row>
    <row r="54" spans="2:22" ht="12.75">
      <c r="B54" s="41"/>
      <c r="C54" s="290"/>
      <c r="D54" s="286"/>
      <c r="E54" s="289">
        <f t="shared" si="1"/>
      </c>
      <c r="F54" s="293"/>
      <c r="G54" s="630"/>
      <c r="H54" s="636"/>
      <c r="I54" s="636"/>
      <c r="J54" s="637"/>
      <c r="K54" s="1"/>
      <c r="L54" s="40"/>
      <c r="N54" s="409">
        <f t="shared" si="2"/>
      </c>
      <c r="O54" s="409">
        <f t="shared" si="3"/>
      </c>
      <c r="P54" s="409">
        <f t="shared" si="4"/>
      </c>
      <c r="Q54" s="409">
        <f t="shared" si="5"/>
      </c>
      <c r="R54" s="409">
        <f t="shared" si="6"/>
      </c>
      <c r="S54" s="409">
        <f t="shared" si="7"/>
      </c>
      <c r="T54" s="409">
        <f t="shared" si="8"/>
      </c>
      <c r="U54" s="409">
        <f t="shared" si="0"/>
      </c>
      <c r="V54" s="409">
        <f t="shared" si="9"/>
      </c>
    </row>
    <row r="55" spans="2:22" ht="12.75">
      <c r="B55" s="41"/>
      <c r="C55" s="290"/>
      <c r="D55" s="286"/>
      <c r="E55" s="289">
        <f t="shared" si="1"/>
      </c>
      <c r="F55" s="293"/>
      <c r="G55" s="634"/>
      <c r="H55" s="634"/>
      <c r="I55" s="634"/>
      <c r="J55" s="635"/>
      <c r="K55" s="1"/>
      <c r="L55" s="40"/>
      <c r="N55" s="409">
        <f t="shared" si="2"/>
      </c>
      <c r="O55" s="409">
        <f t="shared" si="3"/>
      </c>
      <c r="P55" s="409">
        <f t="shared" si="4"/>
      </c>
      <c r="Q55" s="409">
        <f t="shared" si="5"/>
      </c>
      <c r="R55" s="409">
        <f t="shared" si="6"/>
      </c>
      <c r="S55" s="409">
        <f t="shared" si="7"/>
      </c>
      <c r="T55" s="409">
        <f t="shared" si="8"/>
      </c>
      <c r="U55" s="409">
        <f t="shared" si="0"/>
      </c>
      <c r="V55" s="409">
        <f t="shared" si="9"/>
      </c>
    </row>
    <row r="56" spans="2:22" ht="12.75">
      <c r="B56" s="41"/>
      <c r="C56" s="290"/>
      <c r="D56" s="286"/>
      <c r="E56" s="289">
        <f t="shared" si="1"/>
      </c>
      <c r="F56" s="293"/>
      <c r="G56" s="630"/>
      <c r="H56" s="636"/>
      <c r="I56" s="636"/>
      <c r="J56" s="637"/>
      <c r="K56" s="1"/>
      <c r="L56" s="40"/>
      <c r="N56" s="409">
        <f t="shared" si="2"/>
      </c>
      <c r="O56" s="409">
        <f t="shared" si="3"/>
      </c>
      <c r="P56" s="409">
        <f t="shared" si="4"/>
      </c>
      <c r="Q56" s="409">
        <f t="shared" si="5"/>
      </c>
      <c r="R56" s="409">
        <f t="shared" si="6"/>
      </c>
      <c r="S56" s="409">
        <f t="shared" si="7"/>
      </c>
      <c r="T56" s="409">
        <f t="shared" si="8"/>
      </c>
      <c r="U56" s="409">
        <f t="shared" si="0"/>
      </c>
      <c r="V56" s="409">
        <f t="shared" si="9"/>
      </c>
    </row>
    <row r="57" spans="2:22" ht="12.75">
      <c r="B57" s="41"/>
      <c r="C57" s="290"/>
      <c r="D57" s="286"/>
      <c r="E57" s="289">
        <f t="shared" si="1"/>
      </c>
      <c r="F57" s="293"/>
      <c r="G57" s="630"/>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c>
      <c r="V57" s="409">
        <f t="shared" si="9"/>
      </c>
    </row>
    <row r="58" spans="2:22" ht="12.75">
      <c r="B58" s="41"/>
      <c r="C58" s="290"/>
      <c r="D58" s="286"/>
      <c r="E58" s="289">
        <f t="shared" si="1"/>
      </c>
      <c r="F58" s="293"/>
      <c r="G58" s="630"/>
      <c r="H58" s="636"/>
      <c r="I58" s="636"/>
      <c r="J58" s="637"/>
      <c r="K58" s="1"/>
      <c r="L58" s="40"/>
      <c r="N58" s="409">
        <f t="shared" si="2"/>
      </c>
      <c r="O58" s="409">
        <f t="shared" si="3"/>
      </c>
      <c r="P58" s="409">
        <f t="shared" si="4"/>
      </c>
      <c r="Q58" s="409">
        <f t="shared" si="5"/>
      </c>
      <c r="R58" s="409">
        <f t="shared" si="6"/>
      </c>
      <c r="S58" s="409">
        <f t="shared" si="7"/>
      </c>
      <c r="T58" s="409">
        <f t="shared" si="8"/>
      </c>
      <c r="U58" s="409">
        <f t="shared" si="0"/>
      </c>
      <c r="V58" s="409">
        <f t="shared" si="9"/>
      </c>
    </row>
    <row r="59" spans="2:22" ht="12.75">
      <c r="B59" s="41"/>
      <c r="C59" s="290"/>
      <c r="D59" s="286"/>
      <c r="E59" s="289">
        <f t="shared" si="1"/>
      </c>
      <c r="F59" s="293"/>
      <c r="G59" s="630"/>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c>
      <c r="V59" s="409">
        <f t="shared" si="9"/>
      </c>
    </row>
    <row r="60" spans="2:22" ht="12.75">
      <c r="B60" s="41"/>
      <c r="C60" s="290"/>
      <c r="D60" s="286"/>
      <c r="E60" s="289">
        <f t="shared" si="1"/>
      </c>
      <c r="F60" s="293"/>
      <c r="G60" s="634"/>
      <c r="H60" s="634"/>
      <c r="I60" s="634"/>
      <c r="J60" s="635"/>
      <c r="K60" s="1"/>
      <c r="L60" s="40"/>
      <c r="N60" s="409">
        <f t="shared" si="2"/>
      </c>
      <c r="O60" s="409">
        <f t="shared" si="3"/>
      </c>
      <c r="P60" s="409">
        <f t="shared" si="4"/>
      </c>
      <c r="Q60" s="409">
        <f t="shared" si="5"/>
      </c>
      <c r="R60" s="409">
        <f t="shared" si="6"/>
      </c>
      <c r="S60" s="409">
        <f t="shared" si="7"/>
      </c>
      <c r="T60" s="409">
        <f t="shared" si="8"/>
      </c>
      <c r="U60" s="409">
        <f t="shared" si="0"/>
      </c>
      <c r="V60" s="409">
        <f t="shared" si="9"/>
      </c>
    </row>
    <row r="61" spans="2:22" ht="12.75">
      <c r="B61" s="41"/>
      <c r="C61" s="290"/>
      <c r="D61" s="286"/>
      <c r="E61" s="289">
        <f t="shared" si="1"/>
      </c>
      <c r="F61" s="293"/>
      <c r="G61" s="634"/>
      <c r="H61" s="634"/>
      <c r="I61" s="634"/>
      <c r="J61" s="635"/>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0"/>
      <c r="H62" s="636"/>
      <c r="I62" s="636"/>
      <c r="J62" s="637"/>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4"/>
      <c r="H63" s="634"/>
      <c r="I63" s="634"/>
      <c r="J63" s="635"/>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4"/>
      <c r="H64" s="634"/>
      <c r="I64" s="634"/>
      <c r="J64" s="635"/>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491"/>
      <c r="D75" s="467"/>
      <c r="E75" s="289">
        <f t="shared" si="1"/>
      </c>
      <c r="F75" s="468"/>
      <c r="G75" s="652"/>
      <c r="H75" s="653"/>
      <c r="I75" s="653"/>
      <c r="J75" s="654"/>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491"/>
      <c r="D76" s="467"/>
      <c r="E76" s="289">
        <f t="shared" si="1"/>
      </c>
      <c r="F76" s="468"/>
      <c r="G76" s="633"/>
      <c r="H76" s="634"/>
      <c r="I76" s="634"/>
      <c r="J76" s="635"/>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73"/>
      <c r="G77" s="652"/>
      <c r="H77" s="653"/>
      <c r="I77" s="653"/>
      <c r="J77" s="654"/>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68"/>
      <c r="G78" s="633"/>
      <c r="H78" s="634"/>
      <c r="I78" s="634"/>
      <c r="J78" s="635"/>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290"/>
      <c r="D79" s="286"/>
      <c r="E79" s="289">
        <f t="shared" si="1"/>
      </c>
      <c r="F79" s="473"/>
      <c r="G79" s="474"/>
      <c r="H79" s="466"/>
      <c r="I79" s="466"/>
      <c r="J79" s="475"/>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290"/>
      <c r="D80" s="286"/>
      <c r="E80" s="289">
        <f t="shared" si="1"/>
      </c>
      <c r="F80" s="476"/>
      <c r="G80" s="633"/>
      <c r="H80" s="634"/>
      <c r="I80" s="634"/>
      <c r="J80" s="63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3"/>
      <c r="G81" s="477"/>
      <c r="H81" s="478"/>
      <c r="I81" s="478"/>
      <c r="J81" s="479"/>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293"/>
      <c r="G82" s="633"/>
      <c r="H82" s="634"/>
      <c r="I82" s="634"/>
      <c r="J82" s="635"/>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293"/>
      <c r="G83" s="633"/>
      <c r="H83" s="634"/>
      <c r="I83" s="634"/>
      <c r="J83" s="635"/>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47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492"/>
      <c r="D86" s="480"/>
      <c r="E86" s="481">
        <f t="shared" si="1"/>
      </c>
      <c r="F86" s="293"/>
      <c r="G86" s="477"/>
      <c r="H86" s="478"/>
      <c r="I86" s="478"/>
      <c r="J86" s="479"/>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290"/>
      <c r="D87" s="286"/>
      <c r="E87" s="289">
        <f t="shared" si="1"/>
      </c>
      <c r="F87" s="293"/>
      <c r="G87" s="633"/>
      <c r="H87" s="634"/>
      <c r="I87" s="634"/>
      <c r="J87" s="635"/>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290"/>
      <c r="D88" s="286"/>
      <c r="E88" s="289">
        <f t="shared" si="1"/>
      </c>
      <c r="F88" s="293"/>
      <c r="G88" s="482"/>
      <c r="H88" s="483"/>
      <c r="I88" s="483"/>
      <c r="J88" s="484"/>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633"/>
      <c r="H89" s="634"/>
      <c r="I89" s="634"/>
      <c r="J89" s="635"/>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473"/>
      <c r="G90" s="633"/>
      <c r="H90" s="634"/>
      <c r="I90" s="634"/>
      <c r="J90" s="635"/>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493"/>
      <c r="D91" s="485"/>
      <c r="E91" s="496">
        <f t="shared" si="1"/>
      </c>
      <c r="F91" s="476"/>
      <c r="G91" s="474"/>
      <c r="H91" s="466"/>
      <c r="I91" s="466"/>
      <c r="J91" s="47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290"/>
      <c r="D92" s="286"/>
      <c r="E92" s="289">
        <f t="shared" si="1"/>
      </c>
      <c r="F92" s="473"/>
      <c r="G92" s="472"/>
      <c r="H92" s="458"/>
      <c r="I92" s="458"/>
      <c r="J92" s="459"/>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491"/>
      <c r="D93" s="467"/>
      <c r="E93" s="289">
        <f t="shared" si="1"/>
      </c>
      <c r="F93" s="293"/>
      <c r="G93" s="477"/>
      <c r="H93" s="478"/>
      <c r="I93" s="478"/>
      <c r="J93" s="479"/>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491"/>
      <c r="D94" s="467"/>
      <c r="E94" s="289">
        <f t="shared" si="1"/>
      </c>
      <c r="F94" s="293"/>
      <c r="G94" s="633"/>
      <c r="H94" s="634"/>
      <c r="I94" s="634"/>
      <c r="J94" s="635"/>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630"/>
      <c r="H95" s="631"/>
      <c r="I95" s="631"/>
      <c r="J95" s="632"/>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3"/>
      <c r="H96" s="634"/>
      <c r="I96" s="634"/>
      <c r="J96" s="635"/>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0"/>
      <c r="H97" s="631"/>
      <c r="I97" s="631"/>
      <c r="J97" s="632"/>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0"/>
      <c r="H98" s="631"/>
      <c r="I98" s="631"/>
      <c r="J98" s="632"/>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477"/>
      <c r="H99" s="478"/>
      <c r="I99" s="478"/>
      <c r="J99" s="479"/>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477"/>
      <c r="H100" s="478"/>
      <c r="I100" s="478"/>
      <c r="J100" s="479"/>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476"/>
      <c r="G102" s="474"/>
      <c r="H102" s="466"/>
      <c r="I102" s="466"/>
      <c r="J102" s="475"/>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501">
        <f t="shared" si="1"/>
      </c>
      <c r="F103" s="502"/>
      <c r="G103" s="469"/>
      <c r="H103" s="470"/>
      <c r="I103" s="470"/>
      <c r="J103" s="471"/>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3" ht="12.75">
      <c r="B104" s="41"/>
      <c r="C104" s="290"/>
      <c r="D104" s="286"/>
      <c r="E104" s="503">
        <f t="shared" si="1"/>
      </c>
      <c r="F104" s="473"/>
      <c r="G104" s="472"/>
      <c r="H104" s="458"/>
      <c r="I104" s="458"/>
      <c r="J104" s="459"/>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c r="W104" s="462"/>
    </row>
    <row r="105" spans="2:22" ht="12.75">
      <c r="B105" s="41"/>
      <c r="C105" s="290"/>
      <c r="D105" s="286"/>
      <c r="E105" s="503">
        <f t="shared" si="1"/>
      </c>
      <c r="F105" s="473"/>
      <c r="G105" s="472"/>
      <c r="H105" s="458"/>
      <c r="I105" s="458"/>
      <c r="J105" s="459"/>
      <c r="K105" s="1"/>
      <c r="L105" s="40"/>
      <c r="N105" s="409">
        <f t="shared" si="2"/>
      </c>
      <c r="O105" s="409">
        <f t="shared" si="3"/>
      </c>
      <c r="P105" s="409">
        <f t="shared" si="4"/>
      </c>
      <c r="Q105" s="409">
        <f t="shared" si="5"/>
      </c>
      <c r="R105" s="409">
        <f t="shared" si="6"/>
      </c>
      <c r="S105" s="409">
        <f t="shared" si="7"/>
      </c>
      <c r="T105" s="409">
        <f t="shared" si="8"/>
      </c>
      <c r="U105" s="409">
        <f aca="true" t="shared" si="10" ref="U105:U121">IF($F105="DOWN",$E105,"")</f>
      </c>
      <c r="V105" s="409">
        <f t="shared" si="9"/>
      </c>
    </row>
    <row r="106" spans="2:22" ht="12.75">
      <c r="B106" s="41"/>
      <c r="C106" s="290"/>
      <c r="D106" s="286"/>
      <c r="E106" s="503">
        <f aca="true" t="shared" si="11" ref="E106:E120">IF(D106="","",(D106-C106))</f>
      </c>
      <c r="F106" s="473"/>
      <c r="G106" s="472"/>
      <c r="H106" s="458"/>
      <c r="I106" s="458"/>
      <c r="J106" s="459"/>
      <c r="K106" s="1"/>
      <c r="L106" s="40"/>
      <c r="N106" s="409">
        <f aca="true" t="shared" si="12" ref="N106:N121">IF($F106="RIG UP",$E106,"")</f>
      </c>
      <c r="O106" s="409">
        <f aca="true" t="shared" si="13" ref="O106:O121">IF($F106="RUN IN HOLE",$E106,"")</f>
      </c>
      <c r="P106" s="409">
        <f aca="true" t="shared" si="14" ref="P106:P121">IF($F106="LOG UP",$E106,"")</f>
      </c>
      <c r="Q106" s="409">
        <f aca="true" t="shared" si="15" ref="Q106:Q121">IF($F106="LOGGER ON BOTTOM",$E106,"")</f>
      </c>
      <c r="R106" s="409">
        <f aca="true" t="shared" si="16" ref="R106:R121">IF($F106="LOG FINISH",$E106,"")</f>
      </c>
      <c r="S106" s="409">
        <f aca="true" t="shared" si="17" ref="S106:S121">IF($F106="POOH",$E106,"")</f>
      </c>
      <c r="T106" s="409">
        <f aca="true" t="shared" si="18" ref="T106:T121">IF($F106="RIG DOWN",$E106,"")</f>
      </c>
      <c r="U106" s="409">
        <f t="shared" si="10"/>
      </c>
      <c r="V106" s="409">
        <f aca="true" t="shared" si="19" ref="V106:V121">IF($F106="LOST",$E106,"")</f>
      </c>
    </row>
    <row r="107" spans="2:22" ht="12.75">
      <c r="B107" s="41"/>
      <c r="C107" s="290"/>
      <c r="D107" s="286"/>
      <c r="E107" s="503">
        <f t="shared" si="11"/>
      </c>
      <c r="F107" s="473"/>
      <c r="G107" s="472"/>
      <c r="H107" s="458"/>
      <c r="I107" s="458"/>
      <c r="J107" s="459"/>
      <c r="K107" s="1"/>
      <c r="L107" s="40"/>
      <c r="N107" s="409">
        <f t="shared" si="12"/>
      </c>
      <c r="O107" s="409">
        <f t="shared" si="13"/>
      </c>
      <c r="P107" s="409">
        <f t="shared" si="14"/>
      </c>
      <c r="Q107" s="409">
        <f t="shared" si="15"/>
      </c>
      <c r="R107" s="409">
        <f t="shared" si="16"/>
      </c>
      <c r="S107" s="409">
        <f t="shared" si="17"/>
      </c>
      <c r="T107" s="409">
        <f t="shared" si="18"/>
      </c>
      <c r="U107" s="409">
        <f t="shared" si="10"/>
      </c>
      <c r="V107" s="409">
        <f t="shared" si="19"/>
      </c>
    </row>
    <row r="108" spans="2:22" ht="12.75">
      <c r="B108" s="41"/>
      <c r="C108" s="290"/>
      <c r="D108" s="286"/>
      <c r="E108" s="503">
        <f t="shared" si="11"/>
      </c>
      <c r="F108" s="473"/>
      <c r="G108" s="472"/>
      <c r="H108" s="458"/>
      <c r="I108" s="458"/>
      <c r="J108" s="459"/>
      <c r="K108" s="1"/>
      <c r="L108" s="40"/>
      <c r="N108" s="409">
        <f t="shared" si="12"/>
      </c>
      <c r="O108" s="409">
        <f t="shared" si="13"/>
      </c>
      <c r="P108" s="409">
        <f t="shared" si="14"/>
      </c>
      <c r="Q108" s="409">
        <f t="shared" si="15"/>
      </c>
      <c r="R108" s="409">
        <f t="shared" si="16"/>
      </c>
      <c r="S108" s="409">
        <f t="shared" si="17"/>
      </c>
      <c r="T108" s="409">
        <f t="shared" si="18"/>
      </c>
      <c r="U108" s="409">
        <f t="shared" si="10"/>
      </c>
      <c r="V108" s="409">
        <f t="shared" si="19"/>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3.5" thickBot="1">
      <c r="B121" s="41"/>
      <c r="C121" s="291"/>
      <c r="D121" s="292"/>
      <c r="E121" s="504"/>
      <c r="F121" s="505"/>
      <c r="G121" s="494"/>
      <c r="H121" s="460"/>
      <c r="I121" s="460"/>
      <c r="J121" s="461"/>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3.5" thickBot="1">
      <c r="B122" s="304"/>
      <c r="C122" s="305"/>
      <c r="D122" s="305"/>
      <c r="E122" s="305"/>
      <c r="F122" s="305"/>
      <c r="G122" s="305"/>
      <c r="H122" s="305"/>
      <c r="I122" s="305"/>
      <c r="J122" s="305"/>
      <c r="K122" s="305"/>
      <c r="L122" s="306"/>
      <c r="N122" s="462">
        <f aca="true" t="shared" si="20" ref="N122:V122">SUM(N41:N121)</f>
        <v>0</v>
      </c>
      <c r="O122" s="462">
        <f t="shared" si="20"/>
        <v>0</v>
      </c>
      <c r="P122" s="462">
        <f t="shared" si="20"/>
        <v>0</v>
      </c>
      <c r="Q122" s="462">
        <f t="shared" si="20"/>
        <v>0</v>
      </c>
      <c r="R122" s="462">
        <f t="shared" si="20"/>
        <v>0</v>
      </c>
      <c r="S122" s="462">
        <f t="shared" si="20"/>
        <v>0</v>
      </c>
      <c r="T122" s="462">
        <f t="shared" si="20"/>
        <v>0</v>
      </c>
      <c r="U122" s="462">
        <f t="shared" si="20"/>
        <v>0</v>
      </c>
      <c r="V122" s="462">
        <f t="shared" si="20"/>
        <v>0</v>
      </c>
    </row>
  </sheetData>
  <mergeCells count="57">
    <mergeCell ref="G77:J77"/>
    <mergeCell ref="G78:J78"/>
    <mergeCell ref="G70:J70"/>
    <mergeCell ref="G74:J74"/>
    <mergeCell ref="G75:J75"/>
    <mergeCell ref="G76:J76"/>
    <mergeCell ref="G71:J71"/>
    <mergeCell ref="G72:J72"/>
    <mergeCell ref="G73:J73"/>
    <mergeCell ref="G64:J64"/>
    <mergeCell ref="G65:J65"/>
    <mergeCell ref="G67:J67"/>
    <mergeCell ref="G69:J69"/>
    <mergeCell ref="G66:J66"/>
    <mergeCell ref="G68:J68"/>
    <mergeCell ref="G62:J62"/>
    <mergeCell ref="G63:J63"/>
    <mergeCell ref="G59:J59"/>
    <mergeCell ref="G61:J61"/>
    <mergeCell ref="G56:J56"/>
    <mergeCell ref="G57:J57"/>
    <mergeCell ref="G58:J58"/>
    <mergeCell ref="G60:J60"/>
    <mergeCell ref="G52:J52"/>
    <mergeCell ref="G53:J53"/>
    <mergeCell ref="G54:J54"/>
    <mergeCell ref="G55:J55"/>
    <mergeCell ref="G48:J48"/>
    <mergeCell ref="G49:J49"/>
    <mergeCell ref="G50:J50"/>
    <mergeCell ref="G51:J51"/>
    <mergeCell ref="G44:J44"/>
    <mergeCell ref="G45:J45"/>
    <mergeCell ref="G46:J46"/>
    <mergeCell ref="G47:J47"/>
    <mergeCell ref="G80:J80"/>
    <mergeCell ref="G82:J82"/>
    <mergeCell ref="G83:J83"/>
    <mergeCell ref="G84:J84"/>
    <mergeCell ref="G85:J85"/>
    <mergeCell ref="G87:J87"/>
    <mergeCell ref="G89:J89"/>
    <mergeCell ref="G90:J90"/>
    <mergeCell ref="G94:J94"/>
    <mergeCell ref="G95:J95"/>
    <mergeCell ref="G96:J96"/>
    <mergeCell ref="G97:J97"/>
    <mergeCell ref="G98:J98"/>
    <mergeCell ref="E4:F4"/>
    <mergeCell ref="E6:F6"/>
    <mergeCell ref="E9:H9"/>
    <mergeCell ref="F29:G29"/>
    <mergeCell ref="H29:I29"/>
    <mergeCell ref="G40:J40"/>
    <mergeCell ref="G41:J41"/>
    <mergeCell ref="G42:J42"/>
    <mergeCell ref="G43:J43"/>
  </mergeCells>
  <conditionalFormatting sqref="E41:E121">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1">
      <formula1>EVENT</formula1>
    </dataValidation>
    <dataValidation allowBlank="1" showInputMessage="1" showErrorMessage="1" prompt="Depths should be quoted from the bottom upwards  -  not from the top down.  That is, the bottom is zero." sqref="F29:I35"/>
  </dataValidations>
  <printOptions/>
  <pageMargins left="0.75" right="0.75" top="1" bottom="1" header="0.5" footer="0.5"/>
  <pageSetup fitToHeight="1" fitToWidth="1" horizontalDpi="600" verticalDpi="600" orientation="portrait" paperSize="9" scale="46" r:id="rId1"/>
</worksheet>
</file>

<file path=xl/worksheets/sheet9.xml><?xml version="1.0" encoding="utf-8"?>
<worksheet xmlns="http://schemas.openxmlformats.org/spreadsheetml/2006/main" xmlns:r="http://schemas.openxmlformats.org/officeDocument/2006/relationships">
  <sheetPr codeName="Sheet10">
    <pageSetUpPr fitToPage="1"/>
  </sheetPr>
  <dimension ref="B2:W122"/>
  <sheetViews>
    <sheetView showGridLines="0" zoomScale="75" zoomScaleNormal="75" zoomScaleSheetLayoutView="50" workbookViewId="0" topLeftCell="A34">
      <selection activeCell="G11" sqref="G11:G17"/>
    </sheetView>
  </sheetViews>
  <sheetFormatPr defaultColWidth="9.140625" defaultRowHeight="12.75"/>
  <cols>
    <col min="1" max="1" width="1.28515625" style="0" customWidth="1"/>
    <col min="2" max="2" width="2.28125" style="0" customWidth="1"/>
    <col min="3" max="10" width="16.7109375" style="0" customWidth="1"/>
    <col min="11" max="11" width="7.57421875" style="0" customWidth="1"/>
    <col min="12" max="12" width="2.57421875" style="0" customWidth="1"/>
    <col min="14" max="14" width="11.28125" style="0" hidden="1" customWidth="1"/>
    <col min="15" max="16" width="9.140625" style="0" hidden="1" customWidth="1"/>
    <col min="17" max="20" width="11.00390625" style="0" hidden="1" customWidth="1"/>
    <col min="21" max="22" width="9.140625" style="0" hidden="1" customWidth="1"/>
  </cols>
  <sheetData>
    <row r="1" ht="6" customHeight="1" thickBot="1"/>
    <row r="2" spans="2:12" ht="12" customHeight="1">
      <c r="B2" s="308"/>
      <c r="C2" s="309"/>
      <c r="D2" s="309"/>
      <c r="E2" s="309"/>
      <c r="F2" s="309"/>
      <c r="G2" s="309"/>
      <c r="H2" s="309"/>
      <c r="I2" s="309"/>
      <c r="J2" s="309"/>
      <c r="K2" s="309"/>
      <c r="L2" s="310"/>
    </row>
    <row r="3" spans="2:12" ht="12" customHeight="1" thickBot="1">
      <c r="B3" s="41"/>
      <c r="C3" s="142"/>
      <c r="D3" s="52">
        <f>IF(D32="","","-")</f>
      </c>
      <c r="E3" s="52">
        <f>IF(D33="","","-")</f>
      </c>
      <c r="F3" s="52">
        <f>IF(D34="","","-")</f>
      </c>
      <c r="G3" s="311">
        <f>IF(D35="","","-")</f>
      </c>
      <c r="H3" s="311"/>
      <c r="I3" s="296"/>
      <c r="J3" s="296"/>
      <c r="K3" s="1"/>
      <c r="L3" s="40"/>
    </row>
    <row r="4" spans="2:12" ht="21" thickBot="1">
      <c r="B4" s="41"/>
      <c r="C4" s="142"/>
      <c r="D4" s="257" t="s">
        <v>126</v>
      </c>
      <c r="E4" s="640" t="str">
        <f>IF(QC!D5="","",QC!D5)</f>
        <v>THYLACINE-1</v>
      </c>
      <c r="F4" s="641"/>
      <c r="G4" s="312"/>
      <c r="H4" s="313" t="s">
        <v>184</v>
      </c>
      <c r="I4" s="408"/>
      <c r="J4" s="312"/>
      <c r="K4" s="1"/>
      <c r="L4" s="40"/>
    </row>
    <row r="5" spans="2:12" ht="9" customHeight="1" thickBot="1">
      <c r="B5" s="41"/>
      <c r="C5" s="142"/>
      <c r="D5" s="1"/>
      <c r="E5" s="1"/>
      <c r="F5" s="296"/>
      <c r="G5" s="296"/>
      <c r="H5" s="296"/>
      <c r="I5" s="296"/>
      <c r="J5" s="296"/>
      <c r="K5" s="1"/>
      <c r="L5" s="40"/>
    </row>
    <row r="6" spans="2:12" ht="15.75" customHeight="1" thickBot="1">
      <c r="B6" s="41"/>
      <c r="C6" s="142"/>
      <c r="D6" s="257" t="s">
        <v>187</v>
      </c>
      <c r="E6" s="640">
        <f>IF(D31="","",CONCATENATE(D31,D3,D32,E3,D33,F3,D34,G3,D35))</f>
      </c>
      <c r="F6" s="641"/>
      <c r="G6" s="314" t="s">
        <v>185</v>
      </c>
      <c r="H6" s="315" t="s">
        <v>186</v>
      </c>
      <c r="I6" s="258"/>
      <c r="J6" s="296" t="s">
        <v>94</v>
      </c>
      <c r="K6" s="1"/>
      <c r="L6" s="40"/>
    </row>
    <row r="7" spans="2:12" ht="9" customHeight="1">
      <c r="B7" s="41"/>
      <c r="C7" s="142"/>
      <c r="D7" s="1"/>
      <c r="E7" s="1"/>
      <c r="F7" s="296"/>
      <c r="G7" s="296"/>
      <c r="H7" s="296"/>
      <c r="I7" s="296"/>
      <c r="J7" s="296"/>
      <c r="K7" s="1"/>
      <c r="L7" s="40"/>
    </row>
    <row r="8" spans="2:12" ht="13.5" thickBot="1">
      <c r="B8" s="41"/>
      <c r="C8" s="497"/>
      <c r="D8" s="498"/>
      <c r="E8" s="498"/>
      <c r="F8" s="499"/>
      <c r="G8" s="500"/>
      <c r="H8" s="500"/>
      <c r="I8" s="500"/>
      <c r="J8" s="497"/>
      <c r="K8" s="1"/>
      <c r="L8" s="40"/>
    </row>
    <row r="9" spans="2:12" ht="16.5" thickBot="1">
      <c r="B9" s="41"/>
      <c r="C9" s="497"/>
      <c r="D9" s="498"/>
      <c r="E9" s="642" t="s">
        <v>191</v>
      </c>
      <c r="F9" s="643"/>
      <c r="G9" s="643"/>
      <c r="H9" s="644"/>
      <c r="I9" s="500"/>
      <c r="J9" s="497"/>
      <c r="K9" s="1"/>
      <c r="L9" s="40"/>
    </row>
    <row r="10" spans="2:12" ht="13.5" thickBot="1">
      <c r="B10" s="41"/>
      <c r="C10" s="497"/>
      <c r="D10" s="498"/>
      <c r="E10" s="297"/>
      <c r="F10" s="298"/>
      <c r="G10" s="298"/>
      <c r="H10" s="299"/>
      <c r="I10" s="500"/>
      <c r="J10" s="497"/>
      <c r="K10" s="1"/>
      <c r="L10" s="40"/>
    </row>
    <row r="11" spans="2:12" ht="12.75">
      <c r="B11" s="41"/>
      <c r="C11" s="497"/>
      <c r="D11" s="498"/>
      <c r="E11" s="300"/>
      <c r="F11" s="294" t="s">
        <v>200</v>
      </c>
      <c r="G11" s="515" t="e">
        <f>INDEX(C41:F121,(MATCH("RIG UP",F41:F121,0)),1)</f>
        <v>#N/A</v>
      </c>
      <c r="H11" s="40"/>
      <c r="I11" s="500"/>
      <c r="J11" s="497"/>
      <c r="K11" s="1"/>
      <c r="L11" s="40"/>
    </row>
    <row r="12" spans="2:12" ht="12.75">
      <c r="B12" s="41"/>
      <c r="C12" s="497"/>
      <c r="D12" s="498"/>
      <c r="E12" s="300"/>
      <c r="F12" s="294" t="s">
        <v>201</v>
      </c>
      <c r="G12" s="508" t="e">
        <f>INDEX(C41:F121,(MATCH("RUN IN HOLE",F41:F121,0)),1)</f>
        <v>#N/A</v>
      </c>
      <c r="H12" s="40"/>
      <c r="I12" s="500"/>
      <c r="J12" s="497"/>
      <c r="K12" s="1"/>
      <c r="L12" s="40"/>
    </row>
    <row r="13" spans="2:12" ht="12.75">
      <c r="B13" s="41"/>
      <c r="C13" s="497"/>
      <c r="D13" s="498"/>
      <c r="E13" s="300"/>
      <c r="F13" s="294" t="s">
        <v>202</v>
      </c>
      <c r="G13" s="508" t="e">
        <f>INDEX(C41:F121,(MATCH("LOG UP",F41:F121,0)),1)</f>
        <v>#N/A</v>
      </c>
      <c r="H13" s="40"/>
      <c r="I13" s="500"/>
      <c r="J13" s="497"/>
      <c r="K13" s="1"/>
      <c r="L13" s="40"/>
    </row>
    <row r="14" spans="2:12" ht="12.75">
      <c r="B14" s="41"/>
      <c r="C14" s="497"/>
      <c r="D14" s="498"/>
      <c r="E14" s="300"/>
      <c r="F14" s="294" t="s">
        <v>257</v>
      </c>
      <c r="G14" s="508" t="e">
        <f>INDEX(D41:F121,(MATCH("LOGGER ON BOTTOM",F41:F121,0)),1)</f>
        <v>#N/A</v>
      </c>
      <c r="H14" s="40"/>
      <c r="I14" s="500"/>
      <c r="J14" s="497"/>
      <c r="K14" s="1"/>
      <c r="L14" s="40"/>
    </row>
    <row r="15" spans="2:12" ht="12.75">
      <c r="B15" s="41"/>
      <c r="C15" s="497"/>
      <c r="D15" s="498"/>
      <c r="E15" s="300"/>
      <c r="F15" s="294" t="s">
        <v>203</v>
      </c>
      <c r="G15" s="508" t="e">
        <f>INDEX(D41:F121,(MATCH("LOG FINISH",F41:F121,0)),1)</f>
        <v>#N/A</v>
      </c>
      <c r="H15" s="40"/>
      <c r="I15" s="500"/>
      <c r="J15" s="497"/>
      <c r="K15" s="1"/>
      <c r="L15" s="40"/>
    </row>
    <row r="16" spans="2:12" ht="12.75">
      <c r="B16" s="41"/>
      <c r="C16" s="497"/>
      <c r="D16" s="498"/>
      <c r="E16" s="300"/>
      <c r="F16" s="294" t="s">
        <v>204</v>
      </c>
      <c r="G16" s="508" t="e">
        <f>INDEX(C41:F121,(MATCH("POOH",F41:F121,0)),1)</f>
        <v>#N/A</v>
      </c>
      <c r="H16" s="40"/>
      <c r="I16" s="500"/>
      <c r="J16" s="497"/>
      <c r="K16" s="1"/>
      <c r="L16" s="40"/>
    </row>
    <row r="17" spans="2:12" ht="13.5" thickBot="1">
      <c r="B17" s="41"/>
      <c r="C17" s="497"/>
      <c r="D17" s="498"/>
      <c r="E17" s="300"/>
      <c r="F17" s="294" t="s">
        <v>205</v>
      </c>
      <c r="G17" s="516" t="e">
        <f>INDEX(D41:F121,(MATCH("RIG DOWN",F41:F121,0)),1)</f>
        <v>#N/A</v>
      </c>
      <c r="H17" s="40"/>
      <c r="I17" s="500"/>
      <c r="J17" s="497"/>
      <c r="K17" s="1"/>
      <c r="L17" s="40"/>
    </row>
    <row r="18" spans="2:12" ht="15" thickBot="1">
      <c r="B18" s="41"/>
      <c r="C18" s="497"/>
      <c r="D18" s="498"/>
      <c r="E18" s="300"/>
      <c r="F18" s="294"/>
      <c r="G18" s="413"/>
      <c r="H18" s="40"/>
      <c r="I18" s="500"/>
      <c r="J18" s="497"/>
      <c r="K18" s="1"/>
      <c r="L18" s="40"/>
    </row>
    <row r="19" spans="2:12" ht="15">
      <c r="B19" s="41"/>
      <c r="C19" s="497"/>
      <c r="D19" s="498"/>
      <c r="E19" s="300"/>
      <c r="F19" s="410" t="s">
        <v>197</v>
      </c>
      <c r="G19" s="414">
        <f>SUM(E41:E121)</f>
        <v>0</v>
      </c>
      <c r="H19" s="40"/>
      <c r="I19" s="500"/>
      <c r="J19" s="497"/>
      <c r="K19" s="1"/>
      <c r="L19" s="40"/>
    </row>
    <row r="20" spans="2:12" ht="15">
      <c r="B20" s="41"/>
      <c r="C20" s="497"/>
      <c r="D20" s="498"/>
      <c r="E20" s="300"/>
      <c r="F20" s="411" t="s">
        <v>198</v>
      </c>
      <c r="G20" s="415">
        <f>U122</f>
        <v>0</v>
      </c>
      <c r="H20" s="40"/>
      <c r="I20" s="500"/>
      <c r="J20" s="497"/>
      <c r="K20" s="1"/>
      <c r="L20" s="40"/>
    </row>
    <row r="21" spans="2:12" ht="15.75" thickBot="1">
      <c r="B21" s="41"/>
      <c r="C21" s="497"/>
      <c r="D21" s="498"/>
      <c r="E21" s="300"/>
      <c r="F21" s="412" t="s">
        <v>199</v>
      </c>
      <c r="G21" s="416">
        <f>V122</f>
        <v>0</v>
      </c>
      <c r="H21" s="40"/>
      <c r="I21" s="500"/>
      <c r="J21" s="497"/>
      <c r="K21" s="1"/>
      <c r="L21" s="40"/>
    </row>
    <row r="22" spans="2:12" ht="13.5" thickBot="1">
      <c r="B22" s="41"/>
      <c r="C22" s="497"/>
      <c r="D22" s="498"/>
      <c r="E22" s="301"/>
      <c r="F22" s="5"/>
      <c r="G22" s="6"/>
      <c r="H22" s="302"/>
      <c r="I22" s="500"/>
      <c r="J22" s="497"/>
      <c r="K22" s="1"/>
      <c r="L22" s="40"/>
    </row>
    <row r="23" spans="2:12" ht="12.75">
      <c r="B23" s="41"/>
      <c r="C23" s="497"/>
      <c r="D23" s="498"/>
      <c r="E23" s="41"/>
      <c r="F23" s="307" t="s">
        <v>192</v>
      </c>
      <c r="G23" s="417"/>
      <c r="H23" s="303" t="s">
        <v>193</v>
      </c>
      <c r="I23" s="500"/>
      <c r="J23" s="497"/>
      <c r="K23" s="1"/>
      <c r="L23" s="40"/>
    </row>
    <row r="24" spans="2:12" ht="13.5" thickBot="1">
      <c r="B24" s="41"/>
      <c r="C24" s="497"/>
      <c r="D24" s="498"/>
      <c r="E24" s="41"/>
      <c r="F24" s="307" t="s">
        <v>195</v>
      </c>
      <c r="G24" s="418"/>
      <c r="H24" s="303" t="s">
        <v>194</v>
      </c>
      <c r="I24" s="500"/>
      <c r="J24" s="497"/>
      <c r="K24" s="1"/>
      <c r="L24" s="40"/>
    </row>
    <row r="25" spans="2:12" ht="13.5" thickBot="1">
      <c r="B25" s="41"/>
      <c r="C25" s="497"/>
      <c r="D25" s="498"/>
      <c r="E25" s="304"/>
      <c r="F25" s="305"/>
      <c r="G25" s="305"/>
      <c r="H25" s="306"/>
      <c r="I25" s="500"/>
      <c r="J25" s="497"/>
      <c r="K25" s="1"/>
      <c r="L25" s="40"/>
    </row>
    <row r="26" spans="2:12" ht="12.75">
      <c r="B26" s="41"/>
      <c r="C26" s="497"/>
      <c r="D26" s="498"/>
      <c r="E26" s="498"/>
      <c r="F26" s="499"/>
      <c r="G26" s="500"/>
      <c r="H26" s="500"/>
      <c r="I26" s="500"/>
      <c r="J26" s="497"/>
      <c r="K26" s="1"/>
      <c r="L26" s="40"/>
    </row>
    <row r="27" spans="2:12" ht="13.5" thickBot="1">
      <c r="B27" s="41"/>
      <c r="C27" s="497"/>
      <c r="D27" s="498"/>
      <c r="E27" s="498"/>
      <c r="F27" s="499"/>
      <c r="G27" s="500"/>
      <c r="H27" s="500"/>
      <c r="I27" s="500"/>
      <c r="J27" s="497"/>
      <c r="K27" s="1"/>
      <c r="L27" s="40"/>
    </row>
    <row r="28" spans="2:12" ht="16.5" thickBot="1">
      <c r="B28" s="41"/>
      <c r="C28" s="497"/>
      <c r="D28" s="283" t="s">
        <v>188</v>
      </c>
      <c r="E28" s="278"/>
      <c r="F28" s="273"/>
      <c r="G28" s="272"/>
      <c r="H28" s="272"/>
      <c r="I28" s="274"/>
      <c r="J28" s="497"/>
      <c r="K28" s="1"/>
      <c r="L28" s="40"/>
    </row>
    <row r="29" spans="2:12" ht="12.75">
      <c r="B29" s="41"/>
      <c r="C29" s="497"/>
      <c r="D29" s="284" t="s">
        <v>70</v>
      </c>
      <c r="E29" s="281" t="s">
        <v>67</v>
      </c>
      <c r="F29" s="645" t="s">
        <v>46</v>
      </c>
      <c r="G29" s="646"/>
      <c r="H29" s="647" t="s">
        <v>0</v>
      </c>
      <c r="I29" s="646"/>
      <c r="J29" s="497"/>
      <c r="K29" s="1"/>
      <c r="L29" s="40"/>
    </row>
    <row r="30" spans="2:12" ht="13.5" thickBot="1">
      <c r="B30" s="41"/>
      <c r="C30" s="497"/>
      <c r="D30" s="285" t="s">
        <v>69</v>
      </c>
      <c r="E30" s="282" t="s">
        <v>68</v>
      </c>
      <c r="F30" s="277" t="s">
        <v>44</v>
      </c>
      <c r="G30" s="276" t="s">
        <v>45</v>
      </c>
      <c r="H30" s="275" t="s">
        <v>44</v>
      </c>
      <c r="I30" s="276" t="s">
        <v>45</v>
      </c>
      <c r="J30" s="497"/>
      <c r="K30" s="1"/>
      <c r="L30" s="40"/>
    </row>
    <row r="31" spans="2:12" ht="12.75">
      <c r="B31" s="41"/>
      <c r="C31" s="497"/>
      <c r="D31" s="279"/>
      <c r="E31" s="279"/>
      <c r="F31" s="265"/>
      <c r="G31" s="259"/>
      <c r="H31" s="268"/>
      <c r="I31" s="259"/>
      <c r="J31" s="497"/>
      <c r="K31" s="1"/>
      <c r="L31" s="40"/>
    </row>
    <row r="32" spans="2:12" ht="12.75">
      <c r="B32" s="41"/>
      <c r="C32" s="497"/>
      <c r="D32" s="262"/>
      <c r="E32" s="262"/>
      <c r="F32" s="266"/>
      <c r="G32" s="260"/>
      <c r="H32" s="269"/>
      <c r="I32" s="260"/>
      <c r="J32" s="497">
        <f>IF(D42="","",(D41-C41))</f>
      </c>
      <c r="K32" s="1"/>
      <c r="L32" s="40"/>
    </row>
    <row r="33" spans="2:12" ht="12.75">
      <c r="B33" s="41"/>
      <c r="C33" s="497"/>
      <c r="D33" s="262"/>
      <c r="E33" s="262"/>
      <c r="F33" s="266"/>
      <c r="G33" s="260"/>
      <c r="H33" s="269"/>
      <c r="I33" s="260"/>
      <c r="J33" s="497"/>
      <c r="K33" s="1"/>
      <c r="L33" s="40"/>
    </row>
    <row r="34" spans="2:12" ht="12.75">
      <c r="B34" s="41"/>
      <c r="C34" s="497"/>
      <c r="D34" s="262"/>
      <c r="E34" s="264"/>
      <c r="F34" s="266"/>
      <c r="G34" s="260"/>
      <c r="H34" s="269"/>
      <c r="I34" s="260"/>
      <c r="J34" s="497"/>
      <c r="K34" s="1"/>
      <c r="L34" s="40"/>
    </row>
    <row r="35" spans="2:12" ht="13.5" thickBot="1">
      <c r="B35" s="41"/>
      <c r="C35" s="497"/>
      <c r="D35" s="263"/>
      <c r="E35" s="263"/>
      <c r="F35" s="267"/>
      <c r="G35" s="261"/>
      <c r="H35" s="270"/>
      <c r="I35" s="261"/>
      <c r="J35" s="497"/>
      <c r="K35" s="1"/>
      <c r="L35" s="40"/>
    </row>
    <row r="36" spans="2:12" ht="12.75">
      <c r="B36" s="41"/>
      <c r="C36" s="497"/>
      <c r="D36" s="498"/>
      <c r="E36" s="498"/>
      <c r="F36" s="499"/>
      <c r="G36" s="500"/>
      <c r="H36" s="500"/>
      <c r="I36" s="500"/>
      <c r="J36" s="497"/>
      <c r="K36" s="1"/>
      <c r="L36" s="40"/>
    </row>
    <row r="37" spans="2:12" ht="6" customHeight="1">
      <c r="B37" s="41"/>
      <c r="C37" s="53"/>
      <c r="D37" s="53"/>
      <c r="E37" s="52"/>
      <c r="F37" s="53"/>
      <c r="G37" s="53"/>
      <c r="H37" s="52"/>
      <c r="I37" s="52"/>
      <c r="J37" s="52"/>
      <c r="K37" s="1"/>
      <c r="L37" s="40"/>
    </row>
    <row r="38" spans="2:12" ht="8.25" customHeight="1" thickBot="1">
      <c r="B38" s="41"/>
      <c r="C38" s="1"/>
      <c r="D38" s="52"/>
      <c r="E38" s="52"/>
      <c r="F38" s="1"/>
      <c r="G38" s="1"/>
      <c r="H38" s="1"/>
      <c r="I38" s="1"/>
      <c r="J38" s="1"/>
      <c r="K38" s="1"/>
      <c r="L38" s="40"/>
    </row>
    <row r="39" spans="2:12" ht="16.5" thickBot="1">
      <c r="B39" s="41"/>
      <c r="C39" s="288" t="s">
        <v>189</v>
      </c>
      <c r="D39" s="2"/>
      <c r="E39" s="3"/>
      <c r="F39" s="2"/>
      <c r="G39" s="2"/>
      <c r="H39" s="2"/>
      <c r="I39" s="2"/>
      <c r="J39" s="4"/>
      <c r="K39" s="1"/>
      <c r="L39" s="40"/>
    </row>
    <row r="40" spans="2:12" ht="15" thickBot="1">
      <c r="B40" s="41"/>
      <c r="C40" s="148" t="s">
        <v>44</v>
      </c>
      <c r="D40" s="495" t="s">
        <v>45</v>
      </c>
      <c r="E40" s="287" t="s">
        <v>10</v>
      </c>
      <c r="F40" s="148" t="s">
        <v>234</v>
      </c>
      <c r="G40" s="648" t="s">
        <v>190</v>
      </c>
      <c r="H40" s="648"/>
      <c r="I40" s="648"/>
      <c r="J40" s="649"/>
      <c r="K40" s="1"/>
      <c r="L40" s="40"/>
    </row>
    <row r="41" spans="2:22" ht="12.75">
      <c r="B41" s="41"/>
      <c r="C41" s="492"/>
      <c r="D41" s="465"/>
      <c r="E41" s="289">
        <f>IF(D41="","",(D41-C41))</f>
      </c>
      <c r="F41" s="293"/>
      <c r="G41" s="650"/>
      <c r="H41" s="650"/>
      <c r="I41" s="650"/>
      <c r="J41" s="651"/>
      <c r="L41" s="40"/>
      <c r="N41" s="409">
        <f>IF($F41="RIG UP",$E41,"")</f>
      </c>
      <c r="O41" s="409">
        <f>IF($F41="RUN IN HOLE",$E41,"")</f>
      </c>
      <c r="P41" s="409">
        <f>IF($F41="LOG UP",$E41,"")</f>
      </c>
      <c r="Q41" s="409">
        <f>IF($F41="LOGGER ON BOTTOM",$E41,"")</f>
      </c>
      <c r="R41" s="409">
        <f>IF($F41="LOG FINISH",$E41,"")</f>
      </c>
      <c r="S41" s="409">
        <f>IF($F41="POOH",$E41,"")</f>
      </c>
      <c r="T41" s="409">
        <f>IF($F41="RIG DOWN",$E41,"")</f>
      </c>
      <c r="U41" s="409">
        <f aca="true" t="shared" si="0" ref="U41:U104">IF($F41="DOWN",$E41,"")</f>
      </c>
      <c r="V41" s="409">
        <f>IF($F41="LOST",$E41,"")</f>
      </c>
    </row>
    <row r="42" spans="2:22" ht="12.75">
      <c r="B42" s="41"/>
      <c r="C42" s="290"/>
      <c r="D42" s="286"/>
      <c r="E42" s="289">
        <f aca="true" t="shared" si="1" ref="E42:E105">IF(D42="","",(D42-C42))</f>
      </c>
      <c r="F42" s="293"/>
      <c r="G42" s="634"/>
      <c r="H42" s="634"/>
      <c r="I42" s="634"/>
      <c r="J42" s="635"/>
      <c r="K42" s="1"/>
      <c r="L42" s="40"/>
      <c r="N42" s="409">
        <f aca="true" t="shared" si="2" ref="N42:N105">IF($F42="RIG UP",$E42,"")</f>
      </c>
      <c r="O42" s="409">
        <f aca="true" t="shared" si="3" ref="O42:O105">IF($F42="RUN IN HOLE",$E42,"")</f>
      </c>
      <c r="P42" s="409">
        <f aca="true" t="shared" si="4" ref="P42:P105">IF($F42="LOG UP",$E42,"")</f>
      </c>
      <c r="Q42" s="409">
        <f aca="true" t="shared" si="5" ref="Q42:Q105">IF($F42="LOGGER ON BOTTOM",$E42,"")</f>
      </c>
      <c r="R42" s="409">
        <f aca="true" t="shared" si="6" ref="R42:R105">IF($F42="LOG FINISH",$E42,"")</f>
      </c>
      <c r="S42" s="409">
        <f aca="true" t="shared" si="7" ref="S42:S105">IF($F42="POOH",$E42,"")</f>
      </c>
      <c r="T42" s="409">
        <f aca="true" t="shared" si="8" ref="T42:T105">IF($F42="RIG DOWN",$E42,"")</f>
      </c>
      <c r="U42" s="409">
        <f t="shared" si="0"/>
      </c>
      <c r="V42" s="409">
        <f aca="true" t="shared" si="9" ref="V42:V105">IF($F42="LOST",$E42,"")</f>
      </c>
    </row>
    <row r="43" spans="2:22" ht="12.75">
      <c r="B43" s="41"/>
      <c r="C43" s="290"/>
      <c r="D43" s="286"/>
      <c r="E43" s="289">
        <f t="shared" si="1"/>
      </c>
      <c r="F43" s="293"/>
      <c r="G43" s="630"/>
      <c r="H43" s="631"/>
      <c r="I43" s="631"/>
      <c r="J43" s="632"/>
      <c r="K43" s="1"/>
      <c r="L43" s="40"/>
      <c r="N43" s="409">
        <f t="shared" si="2"/>
      </c>
      <c r="O43" s="409">
        <f t="shared" si="3"/>
      </c>
      <c r="P43" s="409">
        <f t="shared" si="4"/>
      </c>
      <c r="Q43" s="409">
        <f t="shared" si="5"/>
      </c>
      <c r="R43" s="409">
        <f t="shared" si="6"/>
      </c>
      <c r="S43" s="409">
        <f t="shared" si="7"/>
      </c>
      <c r="T43" s="409">
        <f t="shared" si="8"/>
      </c>
      <c r="U43" s="409">
        <f t="shared" si="0"/>
      </c>
      <c r="V43" s="409">
        <f t="shared" si="9"/>
      </c>
    </row>
    <row r="44" spans="2:22" ht="15" customHeight="1">
      <c r="B44" s="41"/>
      <c r="C44" s="290"/>
      <c r="D44" s="286"/>
      <c r="E44" s="289">
        <f t="shared" si="1"/>
      </c>
      <c r="F44" s="293"/>
      <c r="G44" s="630"/>
      <c r="H44" s="636"/>
      <c r="I44" s="636"/>
      <c r="J44" s="637"/>
      <c r="K44" s="1"/>
      <c r="L44" s="40"/>
      <c r="N44" s="409">
        <f t="shared" si="2"/>
      </c>
      <c r="O44" s="409">
        <f t="shared" si="3"/>
      </c>
      <c r="P44" s="409">
        <f t="shared" si="4"/>
      </c>
      <c r="Q44" s="409">
        <f t="shared" si="5"/>
      </c>
      <c r="R44" s="409">
        <f t="shared" si="6"/>
      </c>
      <c r="S44" s="409">
        <f t="shared" si="7"/>
      </c>
      <c r="T44" s="409">
        <f t="shared" si="8"/>
      </c>
      <c r="U44" s="409">
        <f t="shared" si="0"/>
      </c>
      <c r="V44" s="409">
        <f t="shared" si="9"/>
      </c>
    </row>
    <row r="45" spans="2:22" ht="12.75">
      <c r="B45" s="41"/>
      <c r="C45" s="290"/>
      <c r="D45" s="286"/>
      <c r="E45" s="289">
        <f t="shared" si="1"/>
      </c>
      <c r="F45" s="293"/>
      <c r="G45" s="638"/>
      <c r="H45" s="638"/>
      <c r="I45" s="638"/>
      <c r="J45" s="639"/>
      <c r="K45" s="1"/>
      <c r="L45" s="40"/>
      <c r="N45" s="409">
        <f t="shared" si="2"/>
      </c>
      <c r="O45" s="409">
        <f t="shared" si="3"/>
      </c>
      <c r="P45" s="409">
        <f t="shared" si="4"/>
      </c>
      <c r="Q45" s="409">
        <f t="shared" si="5"/>
      </c>
      <c r="R45" s="409">
        <f t="shared" si="6"/>
      </c>
      <c r="S45" s="409">
        <f t="shared" si="7"/>
      </c>
      <c r="T45" s="409">
        <f t="shared" si="8"/>
      </c>
      <c r="U45" s="409">
        <f t="shared" si="0"/>
      </c>
      <c r="V45" s="409">
        <f t="shared" si="9"/>
      </c>
    </row>
    <row r="46" spans="2:22" ht="12.75">
      <c r="B46" s="41"/>
      <c r="C46" s="290"/>
      <c r="D46" s="286"/>
      <c r="E46" s="289">
        <f t="shared" si="1"/>
      </c>
      <c r="F46" s="293"/>
      <c r="G46" s="634"/>
      <c r="H46" s="634"/>
      <c r="I46" s="634"/>
      <c r="J46" s="635"/>
      <c r="K46" s="1"/>
      <c r="L46" s="40"/>
      <c r="N46" s="409">
        <f t="shared" si="2"/>
      </c>
      <c r="O46" s="409">
        <f t="shared" si="3"/>
      </c>
      <c r="P46" s="409">
        <f t="shared" si="4"/>
      </c>
      <c r="Q46" s="409">
        <f t="shared" si="5"/>
      </c>
      <c r="R46" s="409">
        <f t="shared" si="6"/>
      </c>
      <c r="S46" s="409">
        <f t="shared" si="7"/>
      </c>
      <c r="T46" s="409">
        <f t="shared" si="8"/>
      </c>
      <c r="U46" s="409">
        <f t="shared" si="0"/>
      </c>
      <c r="V46" s="409">
        <f t="shared" si="9"/>
      </c>
    </row>
    <row r="47" spans="2:22" ht="12.75">
      <c r="B47" s="41"/>
      <c r="C47" s="290"/>
      <c r="D47" s="286"/>
      <c r="E47" s="289">
        <f t="shared" si="1"/>
      </c>
      <c r="F47" s="293"/>
      <c r="G47" s="634"/>
      <c r="H47" s="634"/>
      <c r="I47" s="634"/>
      <c r="J47" s="635"/>
      <c r="K47" s="1"/>
      <c r="L47" s="40"/>
      <c r="N47" s="409">
        <f t="shared" si="2"/>
      </c>
      <c r="O47" s="409">
        <f t="shared" si="3"/>
      </c>
      <c r="P47" s="409">
        <f t="shared" si="4"/>
      </c>
      <c r="Q47" s="409">
        <f t="shared" si="5"/>
      </c>
      <c r="R47" s="409">
        <f>IF($F47="LOG FINISH",$E47,"")</f>
      </c>
      <c r="S47" s="409">
        <f t="shared" si="7"/>
      </c>
      <c r="T47" s="409">
        <f t="shared" si="8"/>
      </c>
      <c r="U47" s="409">
        <f t="shared" si="0"/>
      </c>
      <c r="V47" s="409">
        <f t="shared" si="9"/>
      </c>
    </row>
    <row r="48" spans="2:22" ht="12.75">
      <c r="B48" s="41"/>
      <c r="C48" s="290"/>
      <c r="D48" s="286"/>
      <c r="E48" s="289">
        <f t="shared" si="1"/>
      </c>
      <c r="F48" s="293"/>
      <c r="G48" s="630"/>
      <c r="H48" s="636"/>
      <c r="I48" s="636"/>
      <c r="J48" s="637"/>
      <c r="K48" s="1"/>
      <c r="L48" s="40"/>
      <c r="N48" s="409">
        <f t="shared" si="2"/>
      </c>
      <c r="O48" s="409">
        <f t="shared" si="3"/>
      </c>
      <c r="P48" s="409">
        <f t="shared" si="4"/>
      </c>
      <c r="Q48" s="409">
        <f t="shared" si="5"/>
      </c>
      <c r="R48" s="409">
        <f t="shared" si="6"/>
      </c>
      <c r="S48" s="409">
        <f t="shared" si="7"/>
      </c>
      <c r="T48" s="409">
        <f t="shared" si="8"/>
      </c>
      <c r="U48" s="409">
        <f t="shared" si="0"/>
      </c>
      <c r="V48" s="409">
        <f t="shared" si="9"/>
      </c>
    </row>
    <row r="49" spans="2:22" ht="12.75">
      <c r="B49" s="41"/>
      <c r="C49" s="290"/>
      <c r="D49" s="286"/>
      <c r="E49" s="289">
        <f t="shared" si="1"/>
      </c>
      <c r="F49" s="293"/>
      <c r="G49" s="630"/>
      <c r="H49" s="636"/>
      <c r="I49" s="636"/>
      <c r="J49" s="637"/>
      <c r="K49" s="1"/>
      <c r="L49" s="40"/>
      <c r="N49" s="409">
        <f t="shared" si="2"/>
      </c>
      <c r="O49" s="409">
        <f t="shared" si="3"/>
      </c>
      <c r="P49" s="409">
        <f t="shared" si="4"/>
      </c>
      <c r="Q49" s="409">
        <f t="shared" si="5"/>
      </c>
      <c r="R49" s="409">
        <f t="shared" si="6"/>
      </c>
      <c r="S49" s="409">
        <f t="shared" si="7"/>
      </c>
      <c r="T49" s="409">
        <f t="shared" si="8"/>
      </c>
      <c r="U49" s="409">
        <f t="shared" si="0"/>
      </c>
      <c r="V49" s="409">
        <f t="shared" si="9"/>
      </c>
    </row>
    <row r="50" spans="2:22" ht="12.75">
      <c r="B50" s="41"/>
      <c r="C50" s="290"/>
      <c r="D50" s="286"/>
      <c r="E50" s="289">
        <f t="shared" si="1"/>
      </c>
      <c r="F50" s="293"/>
      <c r="G50" s="634"/>
      <c r="H50" s="634"/>
      <c r="I50" s="634"/>
      <c r="J50" s="635"/>
      <c r="K50" s="1"/>
      <c r="L50" s="40"/>
      <c r="N50" s="409">
        <f t="shared" si="2"/>
      </c>
      <c r="O50" s="409">
        <f t="shared" si="3"/>
      </c>
      <c r="P50" s="409">
        <f t="shared" si="4"/>
      </c>
      <c r="Q50" s="409">
        <f t="shared" si="5"/>
      </c>
      <c r="R50" s="409">
        <f t="shared" si="6"/>
      </c>
      <c r="S50" s="409">
        <f t="shared" si="7"/>
      </c>
      <c r="T50" s="409">
        <f t="shared" si="8"/>
      </c>
      <c r="U50" s="409">
        <f t="shared" si="0"/>
      </c>
      <c r="V50" s="409">
        <f t="shared" si="9"/>
      </c>
    </row>
    <row r="51" spans="2:22" ht="12.75">
      <c r="B51" s="41"/>
      <c r="C51" s="290"/>
      <c r="D51" s="286"/>
      <c r="E51" s="289">
        <f t="shared" si="1"/>
      </c>
      <c r="F51" s="293"/>
      <c r="G51" s="634"/>
      <c r="H51" s="634"/>
      <c r="I51" s="634"/>
      <c r="J51" s="635"/>
      <c r="K51" s="1"/>
      <c r="L51" s="40"/>
      <c r="N51" s="409">
        <f t="shared" si="2"/>
      </c>
      <c r="O51" s="409">
        <f t="shared" si="3"/>
      </c>
      <c r="P51" s="409">
        <f t="shared" si="4"/>
      </c>
      <c r="Q51" s="409">
        <f t="shared" si="5"/>
      </c>
      <c r="R51" s="409">
        <f t="shared" si="6"/>
      </c>
      <c r="S51" s="409">
        <f t="shared" si="7"/>
      </c>
      <c r="T51" s="409">
        <f t="shared" si="8"/>
      </c>
      <c r="U51" s="409">
        <f t="shared" si="0"/>
      </c>
      <c r="V51" s="409">
        <f t="shared" si="9"/>
      </c>
    </row>
    <row r="52" spans="2:22" ht="12.75">
      <c r="B52" s="41"/>
      <c r="C52" s="290"/>
      <c r="D52" s="286"/>
      <c r="E52" s="289">
        <f t="shared" si="1"/>
      </c>
      <c r="F52" s="293"/>
      <c r="G52" s="630"/>
      <c r="H52" s="636"/>
      <c r="I52" s="636"/>
      <c r="J52" s="637"/>
      <c r="K52" s="1"/>
      <c r="L52" s="40"/>
      <c r="N52" s="409">
        <f t="shared" si="2"/>
      </c>
      <c r="O52" s="409">
        <f t="shared" si="3"/>
      </c>
      <c r="P52" s="409">
        <f t="shared" si="4"/>
      </c>
      <c r="Q52" s="409">
        <f t="shared" si="5"/>
      </c>
      <c r="R52" s="409">
        <f t="shared" si="6"/>
      </c>
      <c r="S52" s="409">
        <f t="shared" si="7"/>
      </c>
      <c r="T52" s="409">
        <f t="shared" si="8"/>
      </c>
      <c r="U52" s="409">
        <f t="shared" si="0"/>
      </c>
      <c r="V52" s="409">
        <f t="shared" si="9"/>
      </c>
    </row>
    <row r="53" spans="2:22" ht="12.75">
      <c r="B53" s="41"/>
      <c r="C53" s="290"/>
      <c r="D53" s="286"/>
      <c r="E53" s="289">
        <f t="shared" si="1"/>
      </c>
      <c r="F53" s="293"/>
      <c r="G53" s="630"/>
      <c r="H53" s="636"/>
      <c r="I53" s="636"/>
      <c r="J53" s="637"/>
      <c r="K53" s="1"/>
      <c r="L53" s="40"/>
      <c r="N53" s="409">
        <f t="shared" si="2"/>
      </c>
      <c r="O53" s="409">
        <f t="shared" si="3"/>
      </c>
      <c r="P53" s="409">
        <f t="shared" si="4"/>
      </c>
      <c r="Q53" s="409">
        <f t="shared" si="5"/>
      </c>
      <c r="R53" s="409">
        <f t="shared" si="6"/>
      </c>
      <c r="S53" s="409">
        <f t="shared" si="7"/>
      </c>
      <c r="T53" s="409">
        <f t="shared" si="8"/>
      </c>
      <c r="U53" s="409">
        <f t="shared" si="0"/>
      </c>
      <c r="V53" s="409">
        <f t="shared" si="9"/>
      </c>
    </row>
    <row r="54" spans="2:22" ht="12.75">
      <c r="B54" s="41"/>
      <c r="C54" s="290"/>
      <c r="D54" s="286"/>
      <c r="E54" s="289">
        <f t="shared" si="1"/>
      </c>
      <c r="F54" s="293"/>
      <c r="G54" s="630"/>
      <c r="H54" s="636"/>
      <c r="I54" s="636"/>
      <c r="J54" s="637"/>
      <c r="K54" s="1"/>
      <c r="L54" s="40"/>
      <c r="N54" s="409">
        <f t="shared" si="2"/>
      </c>
      <c r="O54" s="409">
        <f t="shared" si="3"/>
      </c>
      <c r="P54" s="409">
        <f t="shared" si="4"/>
      </c>
      <c r="Q54" s="409">
        <f t="shared" si="5"/>
      </c>
      <c r="R54" s="409">
        <f t="shared" si="6"/>
      </c>
      <c r="S54" s="409">
        <f t="shared" si="7"/>
      </c>
      <c r="T54" s="409">
        <f t="shared" si="8"/>
      </c>
      <c r="U54" s="409">
        <f t="shared" si="0"/>
      </c>
      <c r="V54" s="409">
        <f t="shared" si="9"/>
      </c>
    </row>
    <row r="55" spans="2:22" ht="12.75">
      <c r="B55" s="41"/>
      <c r="C55" s="290"/>
      <c r="D55" s="286"/>
      <c r="E55" s="289">
        <f t="shared" si="1"/>
      </c>
      <c r="F55" s="293"/>
      <c r="G55" s="634"/>
      <c r="H55" s="634"/>
      <c r="I55" s="634"/>
      <c r="J55" s="635"/>
      <c r="K55" s="1"/>
      <c r="L55" s="40"/>
      <c r="N55" s="409">
        <f t="shared" si="2"/>
      </c>
      <c r="O55" s="409">
        <f t="shared" si="3"/>
      </c>
      <c r="P55" s="409">
        <f t="shared" si="4"/>
      </c>
      <c r="Q55" s="409">
        <f t="shared" si="5"/>
      </c>
      <c r="R55" s="409">
        <f t="shared" si="6"/>
      </c>
      <c r="S55" s="409">
        <f t="shared" si="7"/>
      </c>
      <c r="T55" s="409">
        <f t="shared" si="8"/>
      </c>
      <c r="U55" s="409">
        <f t="shared" si="0"/>
      </c>
      <c r="V55" s="409">
        <f t="shared" si="9"/>
      </c>
    </row>
    <row r="56" spans="2:22" ht="12.75">
      <c r="B56" s="41"/>
      <c r="C56" s="290"/>
      <c r="D56" s="286"/>
      <c r="E56" s="289">
        <f t="shared" si="1"/>
      </c>
      <c r="F56" s="293"/>
      <c r="G56" s="630"/>
      <c r="H56" s="636"/>
      <c r="I56" s="636"/>
      <c r="J56" s="637"/>
      <c r="K56" s="1"/>
      <c r="L56" s="40"/>
      <c r="N56" s="409">
        <f t="shared" si="2"/>
      </c>
      <c r="O56" s="409">
        <f t="shared" si="3"/>
      </c>
      <c r="P56" s="409">
        <f t="shared" si="4"/>
      </c>
      <c r="Q56" s="409">
        <f t="shared" si="5"/>
      </c>
      <c r="R56" s="409">
        <f t="shared" si="6"/>
      </c>
      <c r="S56" s="409">
        <f t="shared" si="7"/>
      </c>
      <c r="T56" s="409">
        <f t="shared" si="8"/>
      </c>
      <c r="U56" s="409">
        <f t="shared" si="0"/>
      </c>
      <c r="V56" s="409">
        <f t="shared" si="9"/>
      </c>
    </row>
    <row r="57" spans="2:22" ht="12.75">
      <c r="B57" s="41"/>
      <c r="C57" s="290"/>
      <c r="D57" s="286"/>
      <c r="E57" s="289">
        <f t="shared" si="1"/>
      </c>
      <c r="F57" s="293"/>
      <c r="G57" s="630"/>
      <c r="H57" s="636"/>
      <c r="I57" s="636"/>
      <c r="J57" s="637"/>
      <c r="K57" s="1"/>
      <c r="L57" s="40"/>
      <c r="N57" s="409">
        <f t="shared" si="2"/>
      </c>
      <c r="O57" s="409">
        <f t="shared" si="3"/>
      </c>
      <c r="P57" s="409">
        <f t="shared" si="4"/>
      </c>
      <c r="Q57" s="409">
        <f t="shared" si="5"/>
      </c>
      <c r="R57" s="409">
        <f t="shared" si="6"/>
      </c>
      <c r="S57" s="409">
        <f t="shared" si="7"/>
      </c>
      <c r="T57" s="409">
        <f t="shared" si="8"/>
      </c>
      <c r="U57" s="409">
        <f t="shared" si="0"/>
      </c>
      <c r="V57" s="409">
        <f t="shared" si="9"/>
      </c>
    </row>
    <row r="58" spans="2:22" ht="12.75">
      <c r="B58" s="41"/>
      <c r="C58" s="290"/>
      <c r="D58" s="286"/>
      <c r="E58" s="289">
        <f t="shared" si="1"/>
      </c>
      <c r="F58" s="293"/>
      <c r="G58" s="630"/>
      <c r="H58" s="636"/>
      <c r="I58" s="636"/>
      <c r="J58" s="637"/>
      <c r="K58" s="1"/>
      <c r="L58" s="40"/>
      <c r="N58" s="409">
        <f t="shared" si="2"/>
      </c>
      <c r="O58" s="409">
        <f t="shared" si="3"/>
      </c>
      <c r="P58" s="409">
        <f t="shared" si="4"/>
      </c>
      <c r="Q58" s="409">
        <f t="shared" si="5"/>
      </c>
      <c r="R58" s="409">
        <f t="shared" si="6"/>
      </c>
      <c r="S58" s="409">
        <f t="shared" si="7"/>
      </c>
      <c r="T58" s="409">
        <f t="shared" si="8"/>
      </c>
      <c r="U58" s="409">
        <f t="shared" si="0"/>
      </c>
      <c r="V58" s="409">
        <f t="shared" si="9"/>
      </c>
    </row>
    <row r="59" spans="2:22" ht="12.75">
      <c r="B59" s="41"/>
      <c r="C59" s="290"/>
      <c r="D59" s="286"/>
      <c r="E59" s="289">
        <f t="shared" si="1"/>
      </c>
      <c r="F59" s="293"/>
      <c r="G59" s="630"/>
      <c r="H59" s="636"/>
      <c r="I59" s="636"/>
      <c r="J59" s="637"/>
      <c r="K59" s="1"/>
      <c r="L59" s="40"/>
      <c r="N59" s="409">
        <f t="shared" si="2"/>
      </c>
      <c r="O59" s="409">
        <f t="shared" si="3"/>
      </c>
      <c r="P59" s="409">
        <f t="shared" si="4"/>
      </c>
      <c r="Q59" s="409">
        <f t="shared" si="5"/>
      </c>
      <c r="R59" s="409">
        <f t="shared" si="6"/>
      </c>
      <c r="S59" s="409">
        <f t="shared" si="7"/>
      </c>
      <c r="T59" s="409">
        <f t="shared" si="8"/>
      </c>
      <c r="U59" s="409">
        <f t="shared" si="0"/>
      </c>
      <c r="V59" s="409">
        <f t="shared" si="9"/>
      </c>
    </row>
    <row r="60" spans="2:22" ht="12.75">
      <c r="B60" s="41"/>
      <c r="C60" s="290"/>
      <c r="D60" s="286"/>
      <c r="E60" s="289">
        <f t="shared" si="1"/>
      </c>
      <c r="F60" s="293"/>
      <c r="G60" s="634"/>
      <c r="H60" s="634"/>
      <c r="I60" s="634"/>
      <c r="J60" s="635"/>
      <c r="K60" s="1"/>
      <c r="L60" s="40"/>
      <c r="N60" s="409">
        <f t="shared" si="2"/>
      </c>
      <c r="O60" s="409">
        <f t="shared" si="3"/>
      </c>
      <c r="P60" s="409">
        <f t="shared" si="4"/>
      </c>
      <c r="Q60" s="409">
        <f t="shared" si="5"/>
      </c>
      <c r="R60" s="409">
        <f t="shared" si="6"/>
      </c>
      <c r="S60" s="409">
        <f t="shared" si="7"/>
      </c>
      <c r="T60" s="409">
        <f t="shared" si="8"/>
      </c>
      <c r="U60" s="409">
        <f t="shared" si="0"/>
      </c>
      <c r="V60" s="409">
        <f t="shared" si="9"/>
      </c>
    </row>
    <row r="61" spans="2:22" ht="12.75">
      <c r="B61" s="41"/>
      <c r="C61" s="290"/>
      <c r="D61" s="286"/>
      <c r="E61" s="289">
        <f t="shared" si="1"/>
      </c>
      <c r="F61" s="293"/>
      <c r="G61" s="634"/>
      <c r="H61" s="634"/>
      <c r="I61" s="634"/>
      <c r="J61" s="635"/>
      <c r="K61" s="1"/>
      <c r="L61" s="40"/>
      <c r="N61" s="409">
        <f t="shared" si="2"/>
      </c>
      <c r="O61" s="409">
        <f t="shared" si="3"/>
      </c>
      <c r="P61" s="409">
        <f t="shared" si="4"/>
      </c>
      <c r="Q61" s="409">
        <f t="shared" si="5"/>
      </c>
      <c r="R61" s="409">
        <f t="shared" si="6"/>
      </c>
      <c r="S61" s="409">
        <f t="shared" si="7"/>
      </c>
      <c r="T61" s="409">
        <f t="shared" si="8"/>
      </c>
      <c r="U61" s="409">
        <f t="shared" si="0"/>
      </c>
      <c r="V61" s="409">
        <f t="shared" si="9"/>
      </c>
    </row>
    <row r="62" spans="2:22" ht="12.75">
      <c r="B62" s="41"/>
      <c r="C62" s="290"/>
      <c r="D62" s="286"/>
      <c r="E62" s="289">
        <f t="shared" si="1"/>
      </c>
      <c r="F62" s="293"/>
      <c r="G62" s="630"/>
      <c r="H62" s="636"/>
      <c r="I62" s="636"/>
      <c r="J62" s="637"/>
      <c r="K62" s="1"/>
      <c r="L62" s="40"/>
      <c r="N62" s="409">
        <f t="shared" si="2"/>
      </c>
      <c r="O62" s="409">
        <f t="shared" si="3"/>
      </c>
      <c r="P62" s="409">
        <f t="shared" si="4"/>
      </c>
      <c r="Q62" s="409">
        <f t="shared" si="5"/>
      </c>
      <c r="R62" s="409">
        <f t="shared" si="6"/>
      </c>
      <c r="S62" s="409">
        <f t="shared" si="7"/>
      </c>
      <c r="T62" s="409">
        <f t="shared" si="8"/>
      </c>
      <c r="U62" s="409">
        <f t="shared" si="0"/>
      </c>
      <c r="V62" s="409">
        <f t="shared" si="9"/>
      </c>
    </row>
    <row r="63" spans="2:22" ht="12.75">
      <c r="B63" s="41"/>
      <c r="C63" s="290"/>
      <c r="D63" s="286"/>
      <c r="E63" s="289">
        <f t="shared" si="1"/>
      </c>
      <c r="F63" s="293"/>
      <c r="G63" s="634"/>
      <c r="H63" s="634"/>
      <c r="I63" s="634"/>
      <c r="J63" s="635"/>
      <c r="K63" s="1"/>
      <c r="L63" s="40"/>
      <c r="N63" s="409">
        <f t="shared" si="2"/>
      </c>
      <c r="O63" s="409">
        <f t="shared" si="3"/>
      </c>
      <c r="P63" s="409">
        <f t="shared" si="4"/>
      </c>
      <c r="Q63" s="409">
        <f t="shared" si="5"/>
      </c>
      <c r="R63" s="409">
        <f t="shared" si="6"/>
      </c>
      <c r="S63" s="409">
        <f t="shared" si="7"/>
      </c>
      <c r="T63" s="409">
        <f t="shared" si="8"/>
      </c>
      <c r="U63" s="409">
        <f t="shared" si="0"/>
      </c>
      <c r="V63" s="409">
        <f t="shared" si="9"/>
      </c>
    </row>
    <row r="64" spans="2:22" ht="12.75">
      <c r="B64" s="41"/>
      <c r="C64" s="290"/>
      <c r="D64" s="286"/>
      <c r="E64" s="289">
        <f t="shared" si="1"/>
      </c>
      <c r="F64" s="293"/>
      <c r="G64" s="634"/>
      <c r="H64" s="634"/>
      <c r="I64" s="634"/>
      <c r="J64" s="635"/>
      <c r="K64" s="1"/>
      <c r="L64" s="40"/>
      <c r="N64" s="409">
        <f t="shared" si="2"/>
      </c>
      <c r="O64" s="409">
        <f t="shared" si="3"/>
      </c>
      <c r="P64" s="409">
        <f t="shared" si="4"/>
      </c>
      <c r="Q64" s="409">
        <f t="shared" si="5"/>
      </c>
      <c r="R64" s="409">
        <f t="shared" si="6"/>
      </c>
      <c r="S64" s="409">
        <f t="shared" si="7"/>
      </c>
      <c r="T64" s="409">
        <f t="shared" si="8"/>
      </c>
      <c r="U64" s="409">
        <f t="shared" si="0"/>
      </c>
      <c r="V64" s="409">
        <f t="shared" si="9"/>
      </c>
    </row>
    <row r="65" spans="2:22" ht="12.75">
      <c r="B65" s="41"/>
      <c r="C65" s="290"/>
      <c r="D65" s="286"/>
      <c r="E65" s="289">
        <f t="shared" si="1"/>
      </c>
      <c r="F65" s="293"/>
      <c r="G65" s="634"/>
      <c r="H65" s="634"/>
      <c r="I65" s="634"/>
      <c r="J65" s="635"/>
      <c r="K65" s="1"/>
      <c r="L65" s="40"/>
      <c r="N65" s="409">
        <f t="shared" si="2"/>
      </c>
      <c r="O65" s="409">
        <f t="shared" si="3"/>
      </c>
      <c r="P65" s="409">
        <f t="shared" si="4"/>
      </c>
      <c r="Q65" s="409">
        <f t="shared" si="5"/>
      </c>
      <c r="R65" s="409">
        <f t="shared" si="6"/>
      </c>
      <c r="S65" s="409">
        <f t="shared" si="7"/>
      </c>
      <c r="T65" s="409">
        <f t="shared" si="8"/>
      </c>
      <c r="U65" s="409">
        <f t="shared" si="0"/>
      </c>
      <c r="V65" s="409">
        <f t="shared" si="9"/>
      </c>
    </row>
    <row r="66" spans="2:22" ht="12.75">
      <c r="B66" s="41"/>
      <c r="C66" s="290"/>
      <c r="D66" s="286"/>
      <c r="E66" s="289">
        <f t="shared" si="1"/>
      </c>
      <c r="F66" s="293"/>
      <c r="G66" s="634"/>
      <c r="H66" s="634"/>
      <c r="I66" s="634"/>
      <c r="J66" s="635"/>
      <c r="K66" s="1"/>
      <c r="L66" s="40"/>
      <c r="N66" s="409">
        <f t="shared" si="2"/>
      </c>
      <c r="O66" s="409">
        <f t="shared" si="3"/>
      </c>
      <c r="P66" s="409">
        <f t="shared" si="4"/>
      </c>
      <c r="Q66" s="409">
        <f t="shared" si="5"/>
      </c>
      <c r="R66" s="409">
        <f t="shared" si="6"/>
      </c>
      <c r="S66" s="409">
        <f t="shared" si="7"/>
      </c>
      <c r="T66" s="409">
        <f t="shared" si="8"/>
      </c>
      <c r="U66" s="409">
        <f t="shared" si="0"/>
      </c>
      <c r="V66" s="409">
        <f t="shared" si="9"/>
      </c>
    </row>
    <row r="67" spans="2:22" ht="12.75">
      <c r="B67" s="41"/>
      <c r="C67" s="290"/>
      <c r="D67" s="286"/>
      <c r="E67" s="289">
        <f t="shared" si="1"/>
      </c>
      <c r="F67" s="293"/>
      <c r="G67" s="634"/>
      <c r="H67" s="634"/>
      <c r="I67" s="634"/>
      <c r="J67" s="635"/>
      <c r="K67" s="1"/>
      <c r="L67" s="40"/>
      <c r="N67" s="409">
        <f t="shared" si="2"/>
      </c>
      <c r="O67" s="409">
        <f t="shared" si="3"/>
      </c>
      <c r="P67" s="409">
        <f t="shared" si="4"/>
      </c>
      <c r="Q67" s="409">
        <f t="shared" si="5"/>
      </c>
      <c r="R67" s="409">
        <f t="shared" si="6"/>
      </c>
      <c r="S67" s="409">
        <f t="shared" si="7"/>
      </c>
      <c r="T67" s="409">
        <f t="shared" si="8"/>
      </c>
      <c r="U67" s="409">
        <f t="shared" si="0"/>
      </c>
      <c r="V67" s="409">
        <f t="shared" si="9"/>
      </c>
    </row>
    <row r="68" spans="2:22" ht="12.75">
      <c r="B68" s="41"/>
      <c r="C68" s="290"/>
      <c r="D68" s="286"/>
      <c r="E68" s="289">
        <f t="shared" si="1"/>
      </c>
      <c r="F68" s="293"/>
      <c r="G68" s="634"/>
      <c r="H68" s="634"/>
      <c r="I68" s="634"/>
      <c r="J68" s="635"/>
      <c r="K68" s="1"/>
      <c r="L68" s="40"/>
      <c r="N68" s="409">
        <f t="shared" si="2"/>
      </c>
      <c r="O68" s="409">
        <f t="shared" si="3"/>
      </c>
      <c r="P68" s="409">
        <f t="shared" si="4"/>
      </c>
      <c r="Q68" s="409">
        <f t="shared" si="5"/>
      </c>
      <c r="R68" s="409">
        <f t="shared" si="6"/>
      </c>
      <c r="S68" s="409">
        <f t="shared" si="7"/>
      </c>
      <c r="T68" s="409">
        <f t="shared" si="8"/>
      </c>
      <c r="U68" s="409">
        <f t="shared" si="0"/>
      </c>
      <c r="V68" s="409">
        <f t="shared" si="9"/>
      </c>
    </row>
    <row r="69" spans="2:22" ht="12.75">
      <c r="B69" s="41"/>
      <c r="C69" s="290"/>
      <c r="D69" s="286"/>
      <c r="E69" s="289">
        <f t="shared" si="1"/>
      </c>
      <c r="F69" s="293"/>
      <c r="G69" s="634"/>
      <c r="H69" s="634"/>
      <c r="I69" s="634"/>
      <c r="J69" s="635"/>
      <c r="K69" s="1"/>
      <c r="L69" s="40"/>
      <c r="N69" s="409">
        <f t="shared" si="2"/>
      </c>
      <c r="O69" s="409">
        <f t="shared" si="3"/>
      </c>
      <c r="P69" s="409">
        <f t="shared" si="4"/>
      </c>
      <c r="Q69" s="409">
        <f t="shared" si="5"/>
      </c>
      <c r="R69" s="409">
        <f t="shared" si="6"/>
      </c>
      <c r="S69" s="409">
        <f t="shared" si="7"/>
      </c>
      <c r="T69" s="409">
        <f t="shared" si="8"/>
      </c>
      <c r="U69" s="409">
        <f t="shared" si="0"/>
      </c>
      <c r="V69" s="409">
        <f t="shared" si="9"/>
      </c>
    </row>
    <row r="70" spans="2:22" ht="12.75">
      <c r="B70" s="41"/>
      <c r="C70" s="290"/>
      <c r="D70" s="286"/>
      <c r="E70" s="289">
        <f t="shared" si="1"/>
      </c>
      <c r="F70" s="293"/>
      <c r="G70" s="634"/>
      <c r="H70" s="634"/>
      <c r="I70" s="634"/>
      <c r="J70" s="635"/>
      <c r="K70" s="1"/>
      <c r="L70" s="40"/>
      <c r="N70" s="409">
        <f t="shared" si="2"/>
      </c>
      <c r="O70" s="409">
        <f t="shared" si="3"/>
      </c>
      <c r="P70" s="409">
        <f t="shared" si="4"/>
      </c>
      <c r="Q70" s="409">
        <f t="shared" si="5"/>
      </c>
      <c r="R70" s="409">
        <f t="shared" si="6"/>
      </c>
      <c r="S70" s="409">
        <f t="shared" si="7"/>
      </c>
      <c r="T70" s="409">
        <f t="shared" si="8"/>
      </c>
      <c r="U70" s="409">
        <f t="shared" si="0"/>
      </c>
      <c r="V70" s="409">
        <f t="shared" si="9"/>
      </c>
    </row>
    <row r="71" spans="2:22" ht="12.75">
      <c r="B71" s="41"/>
      <c r="C71" s="290"/>
      <c r="D71" s="286"/>
      <c r="E71" s="289">
        <f t="shared" si="1"/>
      </c>
      <c r="F71" s="293"/>
      <c r="G71" s="634"/>
      <c r="H71" s="634"/>
      <c r="I71" s="634"/>
      <c r="J71" s="635"/>
      <c r="K71" s="1"/>
      <c r="L71" s="40"/>
      <c r="N71" s="409">
        <f t="shared" si="2"/>
      </c>
      <c r="O71" s="409">
        <f t="shared" si="3"/>
      </c>
      <c r="P71" s="409">
        <f t="shared" si="4"/>
      </c>
      <c r="Q71" s="409">
        <f t="shared" si="5"/>
      </c>
      <c r="R71" s="409">
        <f t="shared" si="6"/>
      </c>
      <c r="S71" s="409">
        <f t="shared" si="7"/>
      </c>
      <c r="T71" s="409">
        <f t="shared" si="8"/>
      </c>
      <c r="U71" s="409">
        <f t="shared" si="0"/>
      </c>
      <c r="V71" s="409">
        <f t="shared" si="9"/>
      </c>
    </row>
    <row r="72" spans="2:22" ht="12.75">
      <c r="B72" s="41"/>
      <c r="C72" s="290"/>
      <c r="D72" s="286"/>
      <c r="E72" s="289">
        <f t="shared" si="1"/>
      </c>
      <c r="F72" s="293"/>
      <c r="G72" s="634"/>
      <c r="H72" s="634"/>
      <c r="I72" s="634"/>
      <c r="J72" s="635"/>
      <c r="K72" s="1"/>
      <c r="L72" s="40"/>
      <c r="N72" s="409">
        <f t="shared" si="2"/>
      </c>
      <c r="O72" s="409">
        <f t="shared" si="3"/>
      </c>
      <c r="P72" s="409">
        <f t="shared" si="4"/>
      </c>
      <c r="Q72" s="409">
        <f t="shared" si="5"/>
      </c>
      <c r="R72" s="409">
        <f t="shared" si="6"/>
      </c>
      <c r="S72" s="409">
        <f t="shared" si="7"/>
      </c>
      <c r="T72" s="409">
        <f t="shared" si="8"/>
      </c>
      <c r="U72" s="409">
        <f t="shared" si="0"/>
      </c>
      <c r="V72" s="409">
        <f t="shared" si="9"/>
      </c>
    </row>
    <row r="73" spans="2:22" ht="12.75">
      <c r="B73" s="41"/>
      <c r="C73" s="290"/>
      <c r="D73" s="286"/>
      <c r="E73" s="289">
        <f t="shared" si="1"/>
      </c>
      <c r="F73" s="293"/>
      <c r="G73" s="634"/>
      <c r="H73" s="634"/>
      <c r="I73" s="634"/>
      <c r="J73" s="635"/>
      <c r="K73" s="1"/>
      <c r="L73" s="40"/>
      <c r="N73" s="409">
        <f t="shared" si="2"/>
      </c>
      <c r="O73" s="409">
        <f t="shared" si="3"/>
      </c>
      <c r="P73" s="409">
        <f t="shared" si="4"/>
      </c>
      <c r="Q73" s="409">
        <f t="shared" si="5"/>
      </c>
      <c r="R73" s="409">
        <f t="shared" si="6"/>
      </c>
      <c r="S73" s="409">
        <f t="shared" si="7"/>
      </c>
      <c r="T73" s="409">
        <f t="shared" si="8"/>
      </c>
      <c r="U73" s="409">
        <f t="shared" si="0"/>
      </c>
      <c r="V73" s="409">
        <f t="shared" si="9"/>
      </c>
    </row>
    <row r="74" spans="2:22" ht="12.75">
      <c r="B74" s="41"/>
      <c r="C74" s="290"/>
      <c r="D74" s="286"/>
      <c r="E74" s="289">
        <f t="shared" si="1"/>
      </c>
      <c r="F74" s="293"/>
      <c r="G74" s="634"/>
      <c r="H74" s="634"/>
      <c r="I74" s="634"/>
      <c r="J74" s="635"/>
      <c r="K74" s="1"/>
      <c r="L74" s="40"/>
      <c r="N74" s="409">
        <f t="shared" si="2"/>
      </c>
      <c r="O74" s="409">
        <f t="shared" si="3"/>
      </c>
      <c r="P74" s="409">
        <f t="shared" si="4"/>
      </c>
      <c r="Q74" s="409">
        <f t="shared" si="5"/>
      </c>
      <c r="R74" s="409">
        <f t="shared" si="6"/>
      </c>
      <c r="S74" s="409">
        <f t="shared" si="7"/>
      </c>
      <c r="T74" s="409">
        <f t="shared" si="8"/>
      </c>
      <c r="U74" s="409">
        <f t="shared" si="0"/>
      </c>
      <c r="V74" s="409">
        <f t="shared" si="9"/>
      </c>
    </row>
    <row r="75" spans="2:22" ht="12.75">
      <c r="B75" s="41"/>
      <c r="C75" s="491"/>
      <c r="D75" s="467"/>
      <c r="E75" s="289">
        <f t="shared" si="1"/>
      </c>
      <c r="F75" s="468"/>
      <c r="G75" s="652"/>
      <c r="H75" s="653"/>
      <c r="I75" s="653"/>
      <c r="J75" s="654"/>
      <c r="K75" s="1"/>
      <c r="L75" s="40"/>
      <c r="N75" s="409">
        <f t="shared" si="2"/>
      </c>
      <c r="O75" s="409">
        <f t="shared" si="3"/>
      </c>
      <c r="P75" s="409">
        <f t="shared" si="4"/>
      </c>
      <c r="Q75" s="409">
        <f t="shared" si="5"/>
      </c>
      <c r="R75" s="409">
        <f t="shared" si="6"/>
      </c>
      <c r="S75" s="409">
        <f t="shared" si="7"/>
      </c>
      <c r="T75" s="409">
        <f t="shared" si="8"/>
      </c>
      <c r="U75" s="409">
        <f t="shared" si="0"/>
      </c>
      <c r="V75" s="409">
        <f t="shared" si="9"/>
      </c>
    </row>
    <row r="76" spans="2:22" ht="12.75">
      <c r="B76" s="41"/>
      <c r="C76" s="491"/>
      <c r="D76" s="467"/>
      <c r="E76" s="289">
        <f t="shared" si="1"/>
      </c>
      <c r="F76" s="468"/>
      <c r="G76" s="633"/>
      <c r="H76" s="634"/>
      <c r="I76" s="634"/>
      <c r="J76" s="635"/>
      <c r="K76" s="1"/>
      <c r="L76" s="40"/>
      <c r="N76" s="409">
        <f t="shared" si="2"/>
      </c>
      <c r="O76" s="409">
        <f t="shared" si="3"/>
      </c>
      <c r="P76" s="409">
        <f t="shared" si="4"/>
      </c>
      <c r="Q76" s="409">
        <f t="shared" si="5"/>
      </c>
      <c r="R76" s="409">
        <f t="shared" si="6"/>
      </c>
      <c r="S76" s="409">
        <f t="shared" si="7"/>
      </c>
      <c r="T76" s="409">
        <f t="shared" si="8"/>
      </c>
      <c r="U76" s="409">
        <f t="shared" si="0"/>
      </c>
      <c r="V76" s="409">
        <f t="shared" si="9"/>
      </c>
    </row>
    <row r="77" spans="2:22" ht="12.75">
      <c r="B77" s="41"/>
      <c r="C77" s="491"/>
      <c r="D77" s="467"/>
      <c r="E77" s="289">
        <f t="shared" si="1"/>
      </c>
      <c r="F77" s="473"/>
      <c r="G77" s="652"/>
      <c r="H77" s="653"/>
      <c r="I77" s="653"/>
      <c r="J77" s="654"/>
      <c r="K77" s="1"/>
      <c r="L77" s="40"/>
      <c r="N77" s="409">
        <f t="shared" si="2"/>
      </c>
      <c r="O77" s="409">
        <f t="shared" si="3"/>
      </c>
      <c r="P77" s="409">
        <f t="shared" si="4"/>
      </c>
      <c r="Q77" s="409">
        <f t="shared" si="5"/>
      </c>
      <c r="R77" s="409">
        <f t="shared" si="6"/>
      </c>
      <c r="S77" s="409">
        <f t="shared" si="7"/>
      </c>
      <c r="T77" s="409">
        <f t="shared" si="8"/>
      </c>
      <c r="U77" s="409">
        <f t="shared" si="0"/>
      </c>
      <c r="V77" s="409">
        <f t="shared" si="9"/>
      </c>
    </row>
    <row r="78" spans="2:22" ht="12.75">
      <c r="B78" s="41"/>
      <c r="C78" s="491"/>
      <c r="D78" s="467"/>
      <c r="E78" s="289">
        <f t="shared" si="1"/>
      </c>
      <c r="F78" s="468"/>
      <c r="G78" s="633"/>
      <c r="H78" s="634"/>
      <c r="I78" s="634"/>
      <c r="J78" s="635"/>
      <c r="K78" s="1"/>
      <c r="L78" s="40"/>
      <c r="N78" s="409">
        <f t="shared" si="2"/>
      </c>
      <c r="O78" s="409">
        <f t="shared" si="3"/>
      </c>
      <c r="P78" s="409">
        <f t="shared" si="4"/>
      </c>
      <c r="Q78" s="409">
        <f t="shared" si="5"/>
      </c>
      <c r="R78" s="409">
        <f t="shared" si="6"/>
      </c>
      <c r="S78" s="409">
        <f t="shared" si="7"/>
      </c>
      <c r="T78" s="409">
        <f t="shared" si="8"/>
      </c>
      <c r="U78" s="409">
        <f t="shared" si="0"/>
      </c>
      <c r="V78" s="409">
        <f t="shared" si="9"/>
      </c>
    </row>
    <row r="79" spans="2:22" ht="12.75">
      <c r="B79" s="41"/>
      <c r="C79" s="290"/>
      <c r="D79" s="286"/>
      <c r="E79" s="289">
        <f t="shared" si="1"/>
      </c>
      <c r="F79" s="473"/>
      <c r="G79" s="474"/>
      <c r="H79" s="466"/>
      <c r="I79" s="466"/>
      <c r="J79" s="475"/>
      <c r="K79" s="1"/>
      <c r="L79" s="40"/>
      <c r="N79" s="409">
        <f t="shared" si="2"/>
      </c>
      <c r="O79" s="409">
        <f t="shared" si="3"/>
      </c>
      <c r="P79" s="409">
        <f t="shared" si="4"/>
      </c>
      <c r="Q79" s="409">
        <f t="shared" si="5"/>
      </c>
      <c r="R79" s="409">
        <f t="shared" si="6"/>
      </c>
      <c r="S79" s="409">
        <f t="shared" si="7"/>
      </c>
      <c r="T79" s="409">
        <f t="shared" si="8"/>
      </c>
      <c r="U79" s="409">
        <f t="shared" si="0"/>
      </c>
      <c r="V79" s="409">
        <f t="shared" si="9"/>
      </c>
    </row>
    <row r="80" spans="2:22" ht="12.75">
      <c r="B80" s="41"/>
      <c r="C80" s="290"/>
      <c r="D80" s="286"/>
      <c r="E80" s="289">
        <f t="shared" si="1"/>
      </c>
      <c r="F80" s="476"/>
      <c r="G80" s="633"/>
      <c r="H80" s="634"/>
      <c r="I80" s="634"/>
      <c r="J80" s="635"/>
      <c r="K80" s="1"/>
      <c r="L80" s="40"/>
      <c r="N80" s="409">
        <f t="shared" si="2"/>
      </c>
      <c r="O80" s="409">
        <f t="shared" si="3"/>
      </c>
      <c r="P80" s="409">
        <f t="shared" si="4"/>
      </c>
      <c r="Q80" s="409">
        <f t="shared" si="5"/>
      </c>
      <c r="R80" s="409">
        <f t="shared" si="6"/>
      </c>
      <c r="S80" s="409">
        <f t="shared" si="7"/>
      </c>
      <c r="T80" s="409">
        <f t="shared" si="8"/>
      </c>
      <c r="U80" s="409">
        <f t="shared" si="0"/>
      </c>
      <c r="V80" s="409">
        <f t="shared" si="9"/>
      </c>
    </row>
    <row r="81" spans="2:22" ht="12.75">
      <c r="B81" s="41"/>
      <c r="C81" s="290"/>
      <c r="D81" s="286"/>
      <c r="E81" s="289">
        <f t="shared" si="1"/>
      </c>
      <c r="F81" s="473"/>
      <c r="G81" s="477"/>
      <c r="H81" s="478"/>
      <c r="I81" s="478"/>
      <c r="J81" s="479"/>
      <c r="K81" s="1"/>
      <c r="L81" s="40"/>
      <c r="N81" s="409">
        <f t="shared" si="2"/>
      </c>
      <c r="O81" s="409">
        <f t="shared" si="3"/>
      </c>
      <c r="P81" s="409">
        <f t="shared" si="4"/>
      </c>
      <c r="Q81" s="409">
        <f t="shared" si="5"/>
      </c>
      <c r="R81" s="409">
        <f t="shared" si="6"/>
      </c>
      <c r="S81" s="409">
        <f t="shared" si="7"/>
      </c>
      <c r="T81" s="409">
        <f t="shared" si="8"/>
      </c>
      <c r="U81" s="409">
        <f t="shared" si="0"/>
      </c>
      <c r="V81" s="409">
        <f t="shared" si="9"/>
      </c>
    </row>
    <row r="82" spans="2:22" ht="12.75">
      <c r="B82" s="41"/>
      <c r="C82" s="290"/>
      <c r="D82" s="286"/>
      <c r="E82" s="289">
        <f t="shared" si="1"/>
      </c>
      <c r="F82" s="293"/>
      <c r="G82" s="633"/>
      <c r="H82" s="634"/>
      <c r="I82" s="634"/>
      <c r="J82" s="635"/>
      <c r="K82" s="1"/>
      <c r="L82" s="40"/>
      <c r="N82" s="409">
        <f t="shared" si="2"/>
      </c>
      <c r="O82" s="409">
        <f t="shared" si="3"/>
      </c>
      <c r="P82" s="409">
        <f t="shared" si="4"/>
      </c>
      <c r="Q82" s="409">
        <f t="shared" si="5"/>
      </c>
      <c r="R82" s="409">
        <f t="shared" si="6"/>
      </c>
      <c r="S82" s="409">
        <f t="shared" si="7"/>
      </c>
      <c r="T82" s="409">
        <f t="shared" si="8"/>
      </c>
      <c r="U82" s="409">
        <f t="shared" si="0"/>
      </c>
      <c r="V82" s="409">
        <f t="shared" si="9"/>
      </c>
    </row>
    <row r="83" spans="2:22" ht="12.75">
      <c r="B83" s="41"/>
      <c r="C83" s="290"/>
      <c r="D83" s="286"/>
      <c r="E83" s="289">
        <f t="shared" si="1"/>
      </c>
      <c r="F83" s="293"/>
      <c r="G83" s="633"/>
      <c r="H83" s="634"/>
      <c r="I83" s="634"/>
      <c r="J83" s="635"/>
      <c r="K83" s="1"/>
      <c r="L83" s="40"/>
      <c r="N83" s="409">
        <f t="shared" si="2"/>
      </c>
      <c r="O83" s="409">
        <f t="shared" si="3"/>
      </c>
      <c r="P83" s="409">
        <f t="shared" si="4"/>
      </c>
      <c r="Q83" s="409">
        <f t="shared" si="5"/>
      </c>
      <c r="R83" s="409">
        <f t="shared" si="6"/>
      </c>
      <c r="S83" s="409">
        <f t="shared" si="7"/>
      </c>
      <c r="T83" s="409">
        <f t="shared" si="8"/>
      </c>
      <c r="U83" s="409">
        <f t="shared" si="0"/>
      </c>
      <c r="V83" s="409">
        <f t="shared" si="9"/>
      </c>
    </row>
    <row r="84" spans="2:22" ht="12.75">
      <c r="B84" s="41"/>
      <c r="C84" s="290"/>
      <c r="D84" s="286"/>
      <c r="E84" s="289">
        <f t="shared" si="1"/>
      </c>
      <c r="F84" s="293"/>
      <c r="G84" s="633"/>
      <c r="H84" s="634"/>
      <c r="I84" s="634"/>
      <c r="J84" s="635"/>
      <c r="K84" s="1"/>
      <c r="L84" s="40"/>
      <c r="N84" s="409">
        <f t="shared" si="2"/>
      </c>
      <c r="O84" s="409">
        <f t="shared" si="3"/>
      </c>
      <c r="P84" s="409">
        <f t="shared" si="4"/>
      </c>
      <c r="Q84" s="409">
        <f t="shared" si="5"/>
      </c>
      <c r="R84" s="409">
        <f t="shared" si="6"/>
      </c>
      <c r="S84" s="409">
        <f t="shared" si="7"/>
      </c>
      <c r="T84" s="409">
        <f t="shared" si="8"/>
      </c>
      <c r="U84" s="409">
        <f t="shared" si="0"/>
      </c>
      <c r="V84" s="409">
        <f t="shared" si="9"/>
      </c>
    </row>
    <row r="85" spans="2:22" ht="12.75">
      <c r="B85" s="41"/>
      <c r="C85" s="290"/>
      <c r="D85" s="286"/>
      <c r="E85" s="289">
        <f t="shared" si="1"/>
      </c>
      <c r="F85" s="473"/>
      <c r="G85" s="633"/>
      <c r="H85" s="634"/>
      <c r="I85" s="634"/>
      <c r="J85" s="635"/>
      <c r="K85" s="1"/>
      <c r="L85" s="40"/>
      <c r="N85" s="409">
        <f t="shared" si="2"/>
      </c>
      <c r="O85" s="409">
        <f t="shared" si="3"/>
      </c>
      <c r="P85" s="409">
        <f t="shared" si="4"/>
      </c>
      <c r="Q85" s="409">
        <f t="shared" si="5"/>
      </c>
      <c r="R85" s="409">
        <f t="shared" si="6"/>
      </c>
      <c r="S85" s="409">
        <f t="shared" si="7"/>
      </c>
      <c r="T85" s="409">
        <f t="shared" si="8"/>
      </c>
      <c r="U85" s="409">
        <f t="shared" si="0"/>
      </c>
      <c r="V85" s="409">
        <f t="shared" si="9"/>
      </c>
    </row>
    <row r="86" spans="2:22" ht="12.75">
      <c r="B86" s="41"/>
      <c r="C86" s="492"/>
      <c r="D86" s="480"/>
      <c r="E86" s="481">
        <f t="shared" si="1"/>
      </c>
      <c r="F86" s="293"/>
      <c r="G86" s="477"/>
      <c r="H86" s="478"/>
      <c r="I86" s="478"/>
      <c r="J86" s="479"/>
      <c r="K86" s="1"/>
      <c r="L86" s="40"/>
      <c r="N86" s="409">
        <f t="shared" si="2"/>
      </c>
      <c r="O86" s="409">
        <f t="shared" si="3"/>
      </c>
      <c r="P86" s="409">
        <f t="shared" si="4"/>
      </c>
      <c r="Q86" s="409">
        <f t="shared" si="5"/>
      </c>
      <c r="R86" s="409">
        <f t="shared" si="6"/>
      </c>
      <c r="S86" s="409">
        <f t="shared" si="7"/>
      </c>
      <c r="T86" s="409">
        <f t="shared" si="8"/>
      </c>
      <c r="U86" s="409">
        <f t="shared" si="0"/>
      </c>
      <c r="V86" s="409">
        <f t="shared" si="9"/>
      </c>
    </row>
    <row r="87" spans="2:22" ht="12.75">
      <c r="B87" s="41"/>
      <c r="C87" s="290"/>
      <c r="D87" s="286"/>
      <c r="E87" s="289">
        <f t="shared" si="1"/>
      </c>
      <c r="F87" s="293"/>
      <c r="G87" s="633"/>
      <c r="H87" s="634"/>
      <c r="I87" s="634"/>
      <c r="J87" s="635"/>
      <c r="K87" s="1"/>
      <c r="L87" s="40"/>
      <c r="N87" s="409">
        <f t="shared" si="2"/>
      </c>
      <c r="O87" s="409">
        <f t="shared" si="3"/>
      </c>
      <c r="P87" s="409">
        <f t="shared" si="4"/>
      </c>
      <c r="Q87" s="409">
        <f t="shared" si="5"/>
      </c>
      <c r="R87" s="409">
        <f t="shared" si="6"/>
      </c>
      <c r="S87" s="409">
        <f t="shared" si="7"/>
      </c>
      <c r="T87" s="409">
        <f t="shared" si="8"/>
      </c>
      <c r="U87" s="409">
        <f t="shared" si="0"/>
      </c>
      <c r="V87" s="409">
        <f t="shared" si="9"/>
      </c>
    </row>
    <row r="88" spans="2:22" ht="12.75">
      <c r="B88" s="41"/>
      <c r="C88" s="290"/>
      <c r="D88" s="286"/>
      <c r="E88" s="289">
        <f t="shared" si="1"/>
      </c>
      <c r="F88" s="293"/>
      <c r="G88" s="482"/>
      <c r="H88" s="483"/>
      <c r="I88" s="483"/>
      <c r="J88" s="484"/>
      <c r="K88" s="1"/>
      <c r="L88" s="40"/>
      <c r="N88" s="409">
        <f t="shared" si="2"/>
      </c>
      <c r="O88" s="409">
        <f t="shared" si="3"/>
      </c>
      <c r="P88" s="409">
        <f t="shared" si="4"/>
      </c>
      <c r="Q88" s="409">
        <f t="shared" si="5"/>
      </c>
      <c r="R88" s="409">
        <f t="shared" si="6"/>
      </c>
      <c r="S88" s="409">
        <f t="shared" si="7"/>
      </c>
      <c r="T88" s="409">
        <f t="shared" si="8"/>
      </c>
      <c r="U88" s="409">
        <f t="shared" si="0"/>
      </c>
      <c r="V88" s="409">
        <f t="shared" si="9"/>
      </c>
    </row>
    <row r="89" spans="2:22" ht="12.75">
      <c r="B89" s="41"/>
      <c r="C89" s="290"/>
      <c r="D89" s="286"/>
      <c r="E89" s="289">
        <f t="shared" si="1"/>
      </c>
      <c r="F89" s="293"/>
      <c r="G89" s="633"/>
      <c r="H89" s="634"/>
      <c r="I89" s="634"/>
      <c r="J89" s="635"/>
      <c r="K89" s="1"/>
      <c r="L89" s="40"/>
      <c r="N89" s="409">
        <f t="shared" si="2"/>
      </c>
      <c r="O89" s="409">
        <f t="shared" si="3"/>
      </c>
      <c r="P89" s="409">
        <f t="shared" si="4"/>
      </c>
      <c r="Q89" s="409">
        <f t="shared" si="5"/>
      </c>
      <c r="R89" s="409">
        <f t="shared" si="6"/>
      </c>
      <c r="S89" s="409">
        <f t="shared" si="7"/>
      </c>
      <c r="T89" s="409">
        <f t="shared" si="8"/>
      </c>
      <c r="U89" s="409">
        <f t="shared" si="0"/>
      </c>
      <c r="V89" s="409">
        <f t="shared" si="9"/>
      </c>
    </row>
    <row r="90" spans="2:22" ht="12.75">
      <c r="B90" s="41"/>
      <c r="C90" s="290"/>
      <c r="D90" s="286"/>
      <c r="E90" s="289">
        <f t="shared" si="1"/>
      </c>
      <c r="F90" s="473"/>
      <c r="G90" s="633"/>
      <c r="H90" s="634"/>
      <c r="I90" s="634"/>
      <c r="J90" s="635"/>
      <c r="K90" s="1"/>
      <c r="L90" s="40"/>
      <c r="N90" s="409">
        <f t="shared" si="2"/>
      </c>
      <c r="O90" s="409">
        <f t="shared" si="3"/>
      </c>
      <c r="P90" s="409">
        <f t="shared" si="4"/>
      </c>
      <c r="Q90" s="409">
        <f t="shared" si="5"/>
      </c>
      <c r="R90" s="409">
        <f t="shared" si="6"/>
      </c>
      <c r="S90" s="409">
        <f t="shared" si="7"/>
      </c>
      <c r="T90" s="409">
        <f t="shared" si="8"/>
      </c>
      <c r="U90" s="409">
        <f t="shared" si="0"/>
      </c>
      <c r="V90" s="409">
        <f t="shared" si="9"/>
      </c>
    </row>
    <row r="91" spans="2:22" ht="12.75">
      <c r="B91" s="41"/>
      <c r="C91" s="493"/>
      <c r="D91" s="485"/>
      <c r="E91" s="496">
        <f t="shared" si="1"/>
      </c>
      <c r="F91" s="476"/>
      <c r="G91" s="474"/>
      <c r="H91" s="466"/>
      <c r="I91" s="466"/>
      <c r="J91" s="475"/>
      <c r="K91" s="1"/>
      <c r="L91" s="40"/>
      <c r="N91" s="409">
        <f t="shared" si="2"/>
      </c>
      <c r="O91" s="409">
        <f t="shared" si="3"/>
      </c>
      <c r="P91" s="409">
        <f t="shared" si="4"/>
      </c>
      <c r="Q91" s="409">
        <f t="shared" si="5"/>
      </c>
      <c r="R91" s="409">
        <f t="shared" si="6"/>
      </c>
      <c r="S91" s="409">
        <f t="shared" si="7"/>
      </c>
      <c r="T91" s="409">
        <f t="shared" si="8"/>
      </c>
      <c r="U91" s="409">
        <f t="shared" si="0"/>
      </c>
      <c r="V91" s="409">
        <f t="shared" si="9"/>
      </c>
    </row>
    <row r="92" spans="2:22" ht="12.75">
      <c r="B92" s="41"/>
      <c r="C92" s="290"/>
      <c r="D92" s="286"/>
      <c r="E92" s="289">
        <f t="shared" si="1"/>
      </c>
      <c r="F92" s="473"/>
      <c r="G92" s="472"/>
      <c r="H92" s="458"/>
      <c r="I92" s="458"/>
      <c r="J92" s="459"/>
      <c r="K92" s="1"/>
      <c r="L92" s="40"/>
      <c r="N92" s="409">
        <f t="shared" si="2"/>
      </c>
      <c r="O92" s="409">
        <f t="shared" si="3"/>
      </c>
      <c r="P92" s="409">
        <f t="shared" si="4"/>
      </c>
      <c r="Q92" s="409">
        <f t="shared" si="5"/>
      </c>
      <c r="R92" s="409">
        <f t="shared" si="6"/>
      </c>
      <c r="S92" s="409">
        <f t="shared" si="7"/>
      </c>
      <c r="T92" s="409">
        <f t="shared" si="8"/>
      </c>
      <c r="U92" s="409">
        <f t="shared" si="0"/>
      </c>
      <c r="V92" s="409">
        <f t="shared" si="9"/>
      </c>
    </row>
    <row r="93" spans="2:22" ht="12.75">
      <c r="B93" s="41"/>
      <c r="C93" s="491"/>
      <c r="D93" s="467"/>
      <c r="E93" s="289">
        <f t="shared" si="1"/>
      </c>
      <c r="F93" s="293"/>
      <c r="G93" s="477"/>
      <c r="H93" s="478"/>
      <c r="I93" s="478"/>
      <c r="J93" s="479"/>
      <c r="K93" s="1"/>
      <c r="L93" s="40"/>
      <c r="N93" s="409">
        <f t="shared" si="2"/>
      </c>
      <c r="O93" s="409">
        <f t="shared" si="3"/>
      </c>
      <c r="P93" s="409">
        <f t="shared" si="4"/>
      </c>
      <c r="Q93" s="409">
        <f t="shared" si="5"/>
      </c>
      <c r="R93" s="409">
        <f t="shared" si="6"/>
      </c>
      <c r="S93" s="409">
        <f t="shared" si="7"/>
      </c>
      <c r="T93" s="409">
        <f t="shared" si="8"/>
      </c>
      <c r="U93" s="409">
        <f t="shared" si="0"/>
      </c>
      <c r="V93" s="409">
        <f t="shared" si="9"/>
      </c>
    </row>
    <row r="94" spans="2:22" ht="12.75">
      <c r="B94" s="41"/>
      <c r="C94" s="491"/>
      <c r="D94" s="467"/>
      <c r="E94" s="289">
        <f t="shared" si="1"/>
      </c>
      <c r="F94" s="293"/>
      <c r="G94" s="633"/>
      <c r="H94" s="634"/>
      <c r="I94" s="634"/>
      <c r="J94" s="635"/>
      <c r="K94" s="1"/>
      <c r="L94" s="40"/>
      <c r="N94" s="409">
        <f t="shared" si="2"/>
      </c>
      <c r="O94" s="409">
        <f t="shared" si="3"/>
      </c>
      <c r="P94" s="409">
        <f t="shared" si="4"/>
      </c>
      <c r="Q94" s="409">
        <f t="shared" si="5"/>
      </c>
      <c r="R94" s="409">
        <f t="shared" si="6"/>
      </c>
      <c r="S94" s="409">
        <f t="shared" si="7"/>
      </c>
      <c r="T94" s="409">
        <f t="shared" si="8"/>
      </c>
      <c r="U94" s="409">
        <f t="shared" si="0"/>
      </c>
      <c r="V94" s="409">
        <f t="shared" si="9"/>
      </c>
    </row>
    <row r="95" spans="2:22" ht="12.75">
      <c r="B95" s="41"/>
      <c r="C95" s="491"/>
      <c r="D95" s="467"/>
      <c r="E95" s="289">
        <f t="shared" si="1"/>
      </c>
      <c r="F95" s="293"/>
      <c r="G95" s="630"/>
      <c r="H95" s="631"/>
      <c r="I95" s="631"/>
      <c r="J95" s="632"/>
      <c r="K95" s="1"/>
      <c r="L95" s="40"/>
      <c r="N95" s="409">
        <f t="shared" si="2"/>
      </c>
      <c r="O95" s="409">
        <f t="shared" si="3"/>
      </c>
      <c r="P95" s="409">
        <f t="shared" si="4"/>
      </c>
      <c r="Q95" s="409">
        <f t="shared" si="5"/>
      </c>
      <c r="R95" s="409">
        <f t="shared" si="6"/>
      </c>
      <c r="S95" s="409">
        <f t="shared" si="7"/>
      </c>
      <c r="T95" s="409">
        <f t="shared" si="8"/>
      </c>
      <c r="U95" s="409">
        <f t="shared" si="0"/>
      </c>
      <c r="V95" s="409">
        <f t="shared" si="9"/>
      </c>
    </row>
    <row r="96" spans="2:22" ht="12.75">
      <c r="B96" s="41"/>
      <c r="C96" s="491"/>
      <c r="D96" s="467"/>
      <c r="E96" s="289">
        <f t="shared" si="1"/>
      </c>
      <c r="F96" s="293"/>
      <c r="G96" s="633"/>
      <c r="H96" s="634"/>
      <c r="I96" s="634"/>
      <c r="J96" s="635"/>
      <c r="K96" s="1"/>
      <c r="L96" s="40"/>
      <c r="N96" s="409">
        <f t="shared" si="2"/>
      </c>
      <c r="O96" s="409">
        <f t="shared" si="3"/>
      </c>
      <c r="P96" s="409">
        <f t="shared" si="4"/>
      </c>
      <c r="Q96" s="409">
        <f t="shared" si="5"/>
      </c>
      <c r="R96" s="409">
        <f t="shared" si="6"/>
      </c>
      <c r="S96" s="409">
        <f t="shared" si="7"/>
      </c>
      <c r="T96" s="409">
        <f t="shared" si="8"/>
      </c>
      <c r="U96" s="409">
        <f t="shared" si="0"/>
      </c>
      <c r="V96" s="409">
        <f t="shared" si="9"/>
      </c>
    </row>
    <row r="97" spans="2:22" ht="12.75">
      <c r="B97" s="41"/>
      <c r="C97" s="491"/>
      <c r="D97" s="467"/>
      <c r="E97" s="289">
        <f t="shared" si="1"/>
      </c>
      <c r="F97" s="293"/>
      <c r="G97" s="630"/>
      <c r="H97" s="631"/>
      <c r="I97" s="631"/>
      <c r="J97" s="632"/>
      <c r="K97" s="1"/>
      <c r="L97" s="40"/>
      <c r="N97" s="409">
        <f t="shared" si="2"/>
      </c>
      <c r="O97" s="409">
        <f t="shared" si="3"/>
      </c>
      <c r="P97" s="409">
        <f t="shared" si="4"/>
      </c>
      <c r="Q97" s="409">
        <f t="shared" si="5"/>
      </c>
      <c r="R97" s="409">
        <f t="shared" si="6"/>
      </c>
      <c r="S97" s="409">
        <f t="shared" si="7"/>
      </c>
      <c r="T97" s="409">
        <f t="shared" si="8"/>
      </c>
      <c r="U97" s="409">
        <f t="shared" si="0"/>
      </c>
      <c r="V97" s="409">
        <f t="shared" si="9"/>
      </c>
    </row>
    <row r="98" spans="2:22" ht="12.75">
      <c r="B98" s="41"/>
      <c r="C98" s="491"/>
      <c r="D98" s="467"/>
      <c r="E98" s="289">
        <f t="shared" si="1"/>
      </c>
      <c r="F98" s="293"/>
      <c r="G98" s="630"/>
      <c r="H98" s="631"/>
      <c r="I98" s="631"/>
      <c r="J98" s="632"/>
      <c r="K98" s="1"/>
      <c r="L98" s="40"/>
      <c r="N98" s="409">
        <f t="shared" si="2"/>
      </c>
      <c r="O98" s="409">
        <f t="shared" si="3"/>
      </c>
      <c r="P98" s="409">
        <f t="shared" si="4"/>
      </c>
      <c r="Q98" s="409">
        <f t="shared" si="5"/>
      </c>
      <c r="R98" s="409">
        <f t="shared" si="6"/>
      </c>
      <c r="S98" s="409">
        <f t="shared" si="7"/>
      </c>
      <c r="T98" s="409">
        <f t="shared" si="8"/>
      </c>
      <c r="U98" s="409">
        <f t="shared" si="0"/>
      </c>
      <c r="V98" s="409">
        <f t="shared" si="9"/>
      </c>
    </row>
    <row r="99" spans="2:22" ht="12.75">
      <c r="B99" s="41"/>
      <c r="C99" s="491"/>
      <c r="D99" s="467"/>
      <c r="E99" s="289">
        <f t="shared" si="1"/>
      </c>
      <c r="F99" s="293"/>
      <c r="G99" s="477"/>
      <c r="H99" s="478"/>
      <c r="I99" s="478"/>
      <c r="J99" s="479"/>
      <c r="K99" s="1"/>
      <c r="L99" s="40"/>
      <c r="N99" s="409">
        <f t="shared" si="2"/>
      </c>
      <c r="O99" s="409">
        <f t="shared" si="3"/>
      </c>
      <c r="P99" s="409">
        <f t="shared" si="4"/>
      </c>
      <c r="Q99" s="409">
        <f t="shared" si="5"/>
      </c>
      <c r="R99" s="409">
        <f t="shared" si="6"/>
      </c>
      <c r="S99" s="409">
        <f t="shared" si="7"/>
      </c>
      <c r="T99" s="409">
        <f t="shared" si="8"/>
      </c>
      <c r="U99" s="409">
        <f t="shared" si="0"/>
      </c>
      <c r="V99" s="409">
        <f t="shared" si="9"/>
      </c>
    </row>
    <row r="100" spans="2:22" ht="12.75">
      <c r="B100" s="41"/>
      <c r="C100" s="491"/>
      <c r="D100" s="467"/>
      <c r="E100" s="289">
        <f t="shared" si="1"/>
      </c>
      <c r="F100" s="293"/>
      <c r="G100" s="477"/>
      <c r="H100" s="478"/>
      <c r="I100" s="478"/>
      <c r="J100" s="479"/>
      <c r="K100" s="1"/>
      <c r="L100" s="40"/>
      <c r="N100" s="409">
        <f t="shared" si="2"/>
      </c>
      <c r="O100" s="409">
        <f t="shared" si="3"/>
      </c>
      <c r="P100" s="409">
        <f t="shared" si="4"/>
      </c>
      <c r="Q100" s="409">
        <f t="shared" si="5"/>
      </c>
      <c r="R100" s="409">
        <f t="shared" si="6"/>
      </c>
      <c r="S100" s="409">
        <f t="shared" si="7"/>
      </c>
      <c r="T100" s="409">
        <f t="shared" si="8"/>
      </c>
      <c r="U100" s="409">
        <f t="shared" si="0"/>
      </c>
      <c r="V100" s="409">
        <f t="shared" si="9"/>
      </c>
    </row>
    <row r="101" spans="2:22" ht="12.75">
      <c r="B101" s="41"/>
      <c r="C101" s="491"/>
      <c r="D101" s="467"/>
      <c r="E101" s="289">
        <f t="shared" si="1"/>
      </c>
      <c r="F101" s="293"/>
      <c r="G101" s="477"/>
      <c r="H101" s="478"/>
      <c r="I101" s="478"/>
      <c r="J101" s="479"/>
      <c r="K101" s="1"/>
      <c r="L101" s="40"/>
      <c r="N101" s="409">
        <f t="shared" si="2"/>
      </c>
      <c r="O101" s="409">
        <f t="shared" si="3"/>
      </c>
      <c r="P101" s="409">
        <f t="shared" si="4"/>
      </c>
      <c r="Q101" s="409">
        <f t="shared" si="5"/>
      </c>
      <c r="R101" s="409">
        <f t="shared" si="6"/>
      </c>
      <c r="S101" s="409">
        <f t="shared" si="7"/>
      </c>
      <c r="T101" s="409">
        <f t="shared" si="8"/>
      </c>
      <c r="U101" s="409">
        <f t="shared" si="0"/>
      </c>
      <c r="V101" s="409">
        <f t="shared" si="9"/>
      </c>
    </row>
    <row r="102" spans="2:22" ht="12.75">
      <c r="B102" s="41"/>
      <c r="C102" s="491"/>
      <c r="D102" s="467"/>
      <c r="E102" s="289">
        <f t="shared" si="1"/>
      </c>
      <c r="F102" s="476"/>
      <c r="G102" s="474"/>
      <c r="H102" s="466"/>
      <c r="I102" s="466"/>
      <c r="J102" s="475"/>
      <c r="K102" s="1"/>
      <c r="L102" s="40"/>
      <c r="N102" s="409">
        <f t="shared" si="2"/>
      </c>
      <c r="O102" s="409">
        <f t="shared" si="3"/>
      </c>
      <c r="P102" s="409">
        <f t="shared" si="4"/>
      </c>
      <c r="Q102" s="409">
        <f t="shared" si="5"/>
      </c>
      <c r="R102" s="409">
        <f t="shared" si="6"/>
      </c>
      <c r="S102" s="409">
        <f t="shared" si="7"/>
      </c>
      <c r="T102" s="409">
        <f t="shared" si="8"/>
      </c>
      <c r="U102" s="409">
        <f t="shared" si="0"/>
      </c>
      <c r="V102" s="409">
        <f t="shared" si="9"/>
      </c>
    </row>
    <row r="103" spans="2:22" ht="12.75">
      <c r="B103" s="41"/>
      <c r="C103" s="491"/>
      <c r="D103" s="467"/>
      <c r="E103" s="501">
        <f t="shared" si="1"/>
      </c>
      <c r="F103" s="502"/>
      <c r="G103" s="469"/>
      <c r="H103" s="470"/>
      <c r="I103" s="470"/>
      <c r="J103" s="471"/>
      <c r="K103" s="1"/>
      <c r="L103" s="40"/>
      <c r="N103" s="409">
        <f t="shared" si="2"/>
      </c>
      <c r="O103" s="409">
        <f t="shared" si="3"/>
      </c>
      <c r="P103" s="409">
        <f t="shared" si="4"/>
      </c>
      <c r="Q103" s="409">
        <f t="shared" si="5"/>
      </c>
      <c r="R103" s="409">
        <f t="shared" si="6"/>
      </c>
      <c r="S103" s="409">
        <f t="shared" si="7"/>
      </c>
      <c r="T103" s="409">
        <f t="shared" si="8"/>
      </c>
      <c r="U103" s="409">
        <f t="shared" si="0"/>
      </c>
      <c r="V103" s="409">
        <f t="shared" si="9"/>
      </c>
    </row>
    <row r="104" spans="2:23" ht="12.75">
      <c r="B104" s="41"/>
      <c r="C104" s="290"/>
      <c r="D104" s="286"/>
      <c r="E104" s="503">
        <f t="shared" si="1"/>
      </c>
      <c r="F104" s="473"/>
      <c r="G104" s="472"/>
      <c r="H104" s="458"/>
      <c r="I104" s="458"/>
      <c r="J104" s="459"/>
      <c r="K104" s="1"/>
      <c r="L104" s="40"/>
      <c r="N104" s="409">
        <f t="shared" si="2"/>
      </c>
      <c r="O104" s="409">
        <f t="shared" si="3"/>
      </c>
      <c r="P104" s="409">
        <f t="shared" si="4"/>
      </c>
      <c r="Q104" s="409">
        <f t="shared" si="5"/>
      </c>
      <c r="R104" s="409">
        <f t="shared" si="6"/>
      </c>
      <c r="S104" s="409">
        <f t="shared" si="7"/>
      </c>
      <c r="T104" s="409">
        <f t="shared" si="8"/>
      </c>
      <c r="U104" s="409">
        <f t="shared" si="0"/>
      </c>
      <c r="V104" s="409">
        <f t="shared" si="9"/>
      </c>
      <c r="W104" s="462"/>
    </row>
    <row r="105" spans="2:22" ht="12.75">
      <c r="B105" s="41"/>
      <c r="C105" s="290"/>
      <c r="D105" s="286"/>
      <c r="E105" s="503">
        <f t="shared" si="1"/>
      </c>
      <c r="F105" s="473"/>
      <c r="G105" s="472"/>
      <c r="H105" s="458"/>
      <c r="I105" s="458"/>
      <c r="J105" s="459"/>
      <c r="K105" s="1"/>
      <c r="L105" s="40"/>
      <c r="N105" s="409">
        <f t="shared" si="2"/>
      </c>
      <c r="O105" s="409">
        <f t="shared" si="3"/>
      </c>
      <c r="P105" s="409">
        <f t="shared" si="4"/>
      </c>
      <c r="Q105" s="409">
        <f t="shared" si="5"/>
      </c>
      <c r="R105" s="409">
        <f t="shared" si="6"/>
      </c>
      <c r="S105" s="409">
        <f t="shared" si="7"/>
      </c>
      <c r="T105" s="409">
        <f t="shared" si="8"/>
      </c>
      <c r="U105" s="409">
        <f aca="true" t="shared" si="10" ref="U105:U121">IF($F105="DOWN",$E105,"")</f>
      </c>
      <c r="V105" s="409">
        <f t="shared" si="9"/>
      </c>
    </row>
    <row r="106" spans="2:22" ht="12.75">
      <c r="B106" s="41"/>
      <c r="C106" s="290"/>
      <c r="D106" s="286"/>
      <c r="E106" s="503">
        <f aca="true" t="shared" si="11" ref="E106:E120">IF(D106="","",(D106-C106))</f>
      </c>
      <c r="F106" s="473"/>
      <c r="G106" s="472"/>
      <c r="H106" s="458"/>
      <c r="I106" s="458"/>
      <c r="J106" s="459"/>
      <c r="K106" s="1"/>
      <c r="L106" s="40"/>
      <c r="N106" s="409">
        <f aca="true" t="shared" si="12" ref="N106:N121">IF($F106="RIG UP",$E106,"")</f>
      </c>
      <c r="O106" s="409">
        <f aca="true" t="shared" si="13" ref="O106:O121">IF($F106="RUN IN HOLE",$E106,"")</f>
      </c>
      <c r="P106" s="409">
        <f aca="true" t="shared" si="14" ref="P106:P121">IF($F106="LOG UP",$E106,"")</f>
      </c>
      <c r="Q106" s="409">
        <f aca="true" t="shared" si="15" ref="Q106:Q121">IF($F106="LOGGER ON BOTTOM",$E106,"")</f>
      </c>
      <c r="R106" s="409">
        <f aca="true" t="shared" si="16" ref="R106:R121">IF($F106="LOG FINISH",$E106,"")</f>
      </c>
      <c r="S106" s="409">
        <f aca="true" t="shared" si="17" ref="S106:S121">IF($F106="POOH",$E106,"")</f>
      </c>
      <c r="T106" s="409">
        <f aca="true" t="shared" si="18" ref="T106:T121">IF($F106="RIG DOWN",$E106,"")</f>
      </c>
      <c r="U106" s="409">
        <f t="shared" si="10"/>
      </c>
      <c r="V106" s="409">
        <f aca="true" t="shared" si="19" ref="V106:V121">IF($F106="LOST",$E106,"")</f>
      </c>
    </row>
    <row r="107" spans="2:22" ht="12.75">
      <c r="B107" s="41"/>
      <c r="C107" s="290"/>
      <c r="D107" s="286"/>
      <c r="E107" s="503">
        <f t="shared" si="11"/>
      </c>
      <c r="F107" s="473"/>
      <c r="G107" s="472"/>
      <c r="H107" s="458"/>
      <c r="I107" s="458"/>
      <c r="J107" s="459"/>
      <c r="K107" s="1"/>
      <c r="L107" s="40"/>
      <c r="N107" s="409">
        <f t="shared" si="12"/>
      </c>
      <c r="O107" s="409">
        <f t="shared" si="13"/>
      </c>
      <c r="P107" s="409">
        <f t="shared" si="14"/>
      </c>
      <c r="Q107" s="409">
        <f t="shared" si="15"/>
      </c>
      <c r="R107" s="409">
        <f t="shared" si="16"/>
      </c>
      <c r="S107" s="409">
        <f t="shared" si="17"/>
      </c>
      <c r="T107" s="409">
        <f t="shared" si="18"/>
      </c>
      <c r="U107" s="409">
        <f t="shared" si="10"/>
      </c>
      <c r="V107" s="409">
        <f t="shared" si="19"/>
      </c>
    </row>
    <row r="108" spans="2:22" ht="12.75">
      <c r="B108" s="41"/>
      <c r="C108" s="290"/>
      <c r="D108" s="286"/>
      <c r="E108" s="503">
        <f t="shared" si="11"/>
      </c>
      <c r="F108" s="473"/>
      <c r="G108" s="472"/>
      <c r="H108" s="458"/>
      <c r="I108" s="458"/>
      <c r="J108" s="459"/>
      <c r="K108" s="1"/>
      <c r="L108" s="40"/>
      <c r="N108" s="409">
        <f t="shared" si="12"/>
      </c>
      <c r="O108" s="409">
        <f t="shared" si="13"/>
      </c>
      <c r="P108" s="409">
        <f t="shared" si="14"/>
      </c>
      <c r="Q108" s="409">
        <f t="shared" si="15"/>
      </c>
      <c r="R108" s="409">
        <f t="shared" si="16"/>
      </c>
      <c r="S108" s="409">
        <f t="shared" si="17"/>
      </c>
      <c r="T108" s="409">
        <f t="shared" si="18"/>
      </c>
      <c r="U108" s="409">
        <f t="shared" si="10"/>
      </c>
      <c r="V108" s="409">
        <f t="shared" si="19"/>
      </c>
    </row>
    <row r="109" spans="2:22" ht="12.75">
      <c r="B109" s="41"/>
      <c r="C109" s="290"/>
      <c r="D109" s="286"/>
      <c r="E109" s="503">
        <f t="shared" si="11"/>
      </c>
      <c r="F109" s="473"/>
      <c r="G109" s="472"/>
      <c r="H109" s="458"/>
      <c r="I109" s="458"/>
      <c r="J109" s="459"/>
      <c r="K109" s="1"/>
      <c r="L109" s="40"/>
      <c r="N109" s="409">
        <f t="shared" si="12"/>
      </c>
      <c r="O109" s="409">
        <f t="shared" si="13"/>
      </c>
      <c r="P109" s="409">
        <f t="shared" si="14"/>
      </c>
      <c r="Q109" s="409">
        <f t="shared" si="15"/>
      </c>
      <c r="R109" s="409">
        <f t="shared" si="16"/>
      </c>
      <c r="S109" s="409">
        <f t="shared" si="17"/>
      </c>
      <c r="T109" s="409">
        <f t="shared" si="18"/>
      </c>
      <c r="U109" s="409">
        <f t="shared" si="10"/>
      </c>
      <c r="V109" s="409">
        <f t="shared" si="19"/>
      </c>
    </row>
    <row r="110" spans="2:22" ht="12.75">
      <c r="B110" s="41"/>
      <c r="C110" s="290"/>
      <c r="D110" s="286"/>
      <c r="E110" s="503">
        <f t="shared" si="11"/>
      </c>
      <c r="F110" s="473"/>
      <c r="G110" s="472"/>
      <c r="H110" s="458"/>
      <c r="I110" s="458"/>
      <c r="J110" s="459"/>
      <c r="K110" s="1"/>
      <c r="L110" s="40"/>
      <c r="N110" s="409">
        <f t="shared" si="12"/>
      </c>
      <c r="O110" s="409">
        <f t="shared" si="13"/>
      </c>
      <c r="P110" s="409">
        <f t="shared" si="14"/>
      </c>
      <c r="Q110" s="409">
        <f t="shared" si="15"/>
      </c>
      <c r="R110" s="409">
        <f t="shared" si="16"/>
      </c>
      <c r="S110" s="409">
        <f t="shared" si="17"/>
      </c>
      <c r="T110" s="409">
        <f t="shared" si="18"/>
      </c>
      <c r="U110" s="409">
        <f t="shared" si="10"/>
      </c>
      <c r="V110" s="409">
        <f t="shared" si="19"/>
      </c>
    </row>
    <row r="111" spans="2:22" ht="12.75">
      <c r="B111" s="41"/>
      <c r="C111" s="290"/>
      <c r="D111" s="286"/>
      <c r="E111" s="503">
        <f t="shared" si="11"/>
      </c>
      <c r="F111" s="473"/>
      <c r="G111" s="472"/>
      <c r="H111" s="458"/>
      <c r="I111" s="458"/>
      <c r="J111" s="459"/>
      <c r="K111" s="1"/>
      <c r="L111" s="40"/>
      <c r="N111" s="409">
        <f t="shared" si="12"/>
      </c>
      <c r="O111" s="409">
        <f t="shared" si="13"/>
      </c>
      <c r="P111" s="409">
        <f t="shared" si="14"/>
      </c>
      <c r="Q111" s="409">
        <f t="shared" si="15"/>
      </c>
      <c r="R111" s="409">
        <f t="shared" si="16"/>
      </c>
      <c r="S111" s="409">
        <f t="shared" si="17"/>
      </c>
      <c r="T111" s="409">
        <f t="shared" si="18"/>
      </c>
      <c r="U111" s="409">
        <f t="shared" si="10"/>
      </c>
      <c r="V111" s="409">
        <f t="shared" si="19"/>
      </c>
    </row>
    <row r="112" spans="2:22" ht="12.75">
      <c r="B112" s="41"/>
      <c r="C112" s="290"/>
      <c r="D112" s="286"/>
      <c r="E112" s="503">
        <f t="shared" si="11"/>
      </c>
      <c r="F112" s="473"/>
      <c r="G112" s="472"/>
      <c r="H112" s="458"/>
      <c r="I112" s="458"/>
      <c r="J112" s="459"/>
      <c r="K112" s="1"/>
      <c r="L112" s="40"/>
      <c r="N112" s="409">
        <f t="shared" si="12"/>
      </c>
      <c r="O112" s="409">
        <f t="shared" si="13"/>
      </c>
      <c r="P112" s="409">
        <f t="shared" si="14"/>
      </c>
      <c r="Q112" s="409">
        <f t="shared" si="15"/>
      </c>
      <c r="R112" s="409">
        <f t="shared" si="16"/>
      </c>
      <c r="S112" s="409">
        <f t="shared" si="17"/>
      </c>
      <c r="T112" s="409">
        <f t="shared" si="18"/>
      </c>
      <c r="U112" s="409">
        <f t="shared" si="10"/>
      </c>
      <c r="V112" s="409">
        <f t="shared" si="19"/>
      </c>
    </row>
    <row r="113" spans="2:22" ht="12.75">
      <c r="B113" s="41"/>
      <c r="C113" s="290"/>
      <c r="D113" s="286"/>
      <c r="E113" s="503">
        <f t="shared" si="11"/>
      </c>
      <c r="F113" s="473"/>
      <c r="G113" s="472"/>
      <c r="H113" s="458"/>
      <c r="I113" s="458"/>
      <c r="J113" s="459"/>
      <c r="K113" s="1"/>
      <c r="L113" s="40"/>
      <c r="N113" s="409">
        <f t="shared" si="12"/>
      </c>
      <c r="O113" s="409">
        <f t="shared" si="13"/>
      </c>
      <c r="P113" s="409">
        <f t="shared" si="14"/>
      </c>
      <c r="Q113" s="409">
        <f t="shared" si="15"/>
      </c>
      <c r="R113" s="409">
        <f t="shared" si="16"/>
      </c>
      <c r="S113" s="409">
        <f t="shared" si="17"/>
      </c>
      <c r="T113" s="409">
        <f t="shared" si="18"/>
      </c>
      <c r="U113" s="409">
        <f t="shared" si="10"/>
      </c>
      <c r="V113" s="409">
        <f t="shared" si="19"/>
      </c>
    </row>
    <row r="114" spans="2:22" ht="12.75">
      <c r="B114" s="41"/>
      <c r="C114" s="290"/>
      <c r="D114" s="286"/>
      <c r="E114" s="503">
        <f t="shared" si="11"/>
      </c>
      <c r="F114" s="473"/>
      <c r="G114" s="472"/>
      <c r="H114" s="458"/>
      <c r="I114" s="458"/>
      <c r="J114" s="459"/>
      <c r="K114" s="1"/>
      <c r="L114" s="40"/>
      <c r="N114" s="409">
        <f t="shared" si="12"/>
      </c>
      <c r="O114" s="409">
        <f t="shared" si="13"/>
      </c>
      <c r="P114" s="409">
        <f t="shared" si="14"/>
      </c>
      <c r="Q114" s="409">
        <f t="shared" si="15"/>
      </c>
      <c r="R114" s="409">
        <f t="shared" si="16"/>
      </c>
      <c r="S114" s="409">
        <f t="shared" si="17"/>
      </c>
      <c r="T114" s="409">
        <f t="shared" si="18"/>
      </c>
      <c r="U114" s="409">
        <f t="shared" si="10"/>
      </c>
      <c r="V114" s="409">
        <f t="shared" si="19"/>
      </c>
    </row>
    <row r="115" spans="2:22" ht="12.75">
      <c r="B115" s="41"/>
      <c r="C115" s="290"/>
      <c r="D115" s="286"/>
      <c r="E115" s="503">
        <f t="shared" si="11"/>
      </c>
      <c r="F115" s="473"/>
      <c r="G115" s="472"/>
      <c r="H115" s="458"/>
      <c r="I115" s="458"/>
      <c r="J115" s="459"/>
      <c r="K115" s="1"/>
      <c r="L115" s="40"/>
      <c r="N115" s="409">
        <f t="shared" si="12"/>
      </c>
      <c r="O115" s="409">
        <f t="shared" si="13"/>
      </c>
      <c r="P115" s="409">
        <f t="shared" si="14"/>
      </c>
      <c r="Q115" s="409">
        <f t="shared" si="15"/>
      </c>
      <c r="R115" s="409">
        <f t="shared" si="16"/>
      </c>
      <c r="S115" s="409">
        <f t="shared" si="17"/>
      </c>
      <c r="T115" s="409">
        <f t="shared" si="18"/>
      </c>
      <c r="U115" s="409">
        <f t="shared" si="10"/>
      </c>
      <c r="V115" s="409">
        <f t="shared" si="19"/>
      </c>
    </row>
    <row r="116" spans="2:22" ht="12.75">
      <c r="B116" s="41"/>
      <c r="C116" s="290"/>
      <c r="D116" s="286"/>
      <c r="E116" s="503">
        <f t="shared" si="11"/>
      </c>
      <c r="F116" s="473"/>
      <c r="G116" s="472"/>
      <c r="H116" s="458"/>
      <c r="I116" s="458"/>
      <c r="J116" s="459"/>
      <c r="K116" s="1"/>
      <c r="L116" s="40"/>
      <c r="N116" s="409">
        <f t="shared" si="12"/>
      </c>
      <c r="O116" s="409">
        <f t="shared" si="13"/>
      </c>
      <c r="P116" s="409">
        <f t="shared" si="14"/>
      </c>
      <c r="Q116" s="409">
        <f t="shared" si="15"/>
      </c>
      <c r="R116" s="409">
        <f t="shared" si="16"/>
      </c>
      <c r="S116" s="409">
        <f t="shared" si="17"/>
      </c>
      <c r="T116" s="409">
        <f t="shared" si="18"/>
      </c>
      <c r="U116" s="409">
        <f t="shared" si="10"/>
      </c>
      <c r="V116" s="409">
        <f t="shared" si="19"/>
      </c>
    </row>
    <row r="117" spans="2:22" ht="12.75">
      <c r="B117" s="41"/>
      <c r="C117" s="290"/>
      <c r="D117" s="286"/>
      <c r="E117" s="503">
        <f t="shared" si="11"/>
      </c>
      <c r="F117" s="473"/>
      <c r="G117" s="472"/>
      <c r="H117" s="458"/>
      <c r="I117" s="458"/>
      <c r="J117" s="459"/>
      <c r="K117" s="1"/>
      <c r="L117" s="40"/>
      <c r="N117" s="409">
        <f t="shared" si="12"/>
      </c>
      <c r="O117" s="409">
        <f t="shared" si="13"/>
      </c>
      <c r="P117" s="409">
        <f t="shared" si="14"/>
      </c>
      <c r="Q117" s="409">
        <f t="shared" si="15"/>
      </c>
      <c r="R117" s="409">
        <f t="shared" si="16"/>
      </c>
      <c r="S117" s="409">
        <f t="shared" si="17"/>
      </c>
      <c r="T117" s="409">
        <f t="shared" si="18"/>
      </c>
      <c r="U117" s="409">
        <f t="shared" si="10"/>
      </c>
      <c r="V117" s="409">
        <f t="shared" si="19"/>
      </c>
    </row>
    <row r="118" spans="2:22" ht="12.75">
      <c r="B118" s="41"/>
      <c r="C118" s="290"/>
      <c r="D118" s="286"/>
      <c r="E118" s="503">
        <f t="shared" si="11"/>
      </c>
      <c r="F118" s="473"/>
      <c r="G118" s="472"/>
      <c r="H118" s="458"/>
      <c r="I118" s="458"/>
      <c r="J118" s="459"/>
      <c r="K118" s="1"/>
      <c r="L118" s="40"/>
      <c r="N118" s="409">
        <f t="shared" si="12"/>
      </c>
      <c r="O118" s="409">
        <f t="shared" si="13"/>
      </c>
      <c r="P118" s="409">
        <f t="shared" si="14"/>
      </c>
      <c r="Q118" s="409">
        <f t="shared" si="15"/>
      </c>
      <c r="R118" s="409">
        <f t="shared" si="16"/>
      </c>
      <c r="S118" s="409">
        <f t="shared" si="17"/>
      </c>
      <c r="T118" s="409">
        <f t="shared" si="18"/>
      </c>
      <c r="U118" s="409">
        <f t="shared" si="10"/>
      </c>
      <c r="V118" s="409">
        <f t="shared" si="19"/>
      </c>
    </row>
    <row r="119" spans="2:22" ht="12.75">
      <c r="B119" s="41"/>
      <c r="C119" s="290"/>
      <c r="D119" s="286"/>
      <c r="E119" s="503">
        <f t="shared" si="11"/>
      </c>
      <c r="F119" s="473"/>
      <c r="G119" s="472"/>
      <c r="H119" s="458"/>
      <c r="I119" s="458"/>
      <c r="J119" s="459"/>
      <c r="K119" s="1"/>
      <c r="L119" s="40"/>
      <c r="N119" s="409">
        <f t="shared" si="12"/>
      </c>
      <c r="O119" s="409">
        <f t="shared" si="13"/>
      </c>
      <c r="P119" s="409">
        <f t="shared" si="14"/>
      </c>
      <c r="Q119" s="409">
        <f t="shared" si="15"/>
      </c>
      <c r="R119" s="409">
        <f t="shared" si="16"/>
      </c>
      <c r="S119" s="409">
        <f t="shared" si="17"/>
      </c>
      <c r="T119" s="409">
        <f t="shared" si="18"/>
      </c>
      <c r="U119" s="409">
        <f t="shared" si="10"/>
      </c>
      <c r="V119" s="409">
        <f t="shared" si="19"/>
      </c>
    </row>
    <row r="120" spans="2:22" ht="12.75">
      <c r="B120" s="41"/>
      <c r="C120" s="290"/>
      <c r="D120" s="286"/>
      <c r="E120" s="503">
        <f t="shared" si="11"/>
      </c>
      <c r="F120" s="473"/>
      <c r="G120" s="472"/>
      <c r="H120" s="458"/>
      <c r="I120" s="458"/>
      <c r="J120" s="459"/>
      <c r="K120" s="1"/>
      <c r="L120" s="40"/>
      <c r="N120" s="409">
        <f t="shared" si="12"/>
      </c>
      <c r="O120" s="409">
        <f t="shared" si="13"/>
      </c>
      <c r="P120" s="409">
        <f t="shared" si="14"/>
      </c>
      <c r="Q120" s="409">
        <f t="shared" si="15"/>
      </c>
      <c r="R120" s="409">
        <f t="shared" si="16"/>
      </c>
      <c r="S120" s="409">
        <f t="shared" si="17"/>
      </c>
      <c r="T120" s="409">
        <f t="shared" si="18"/>
      </c>
      <c r="U120" s="409">
        <f t="shared" si="10"/>
      </c>
      <c r="V120" s="409">
        <f t="shared" si="19"/>
      </c>
    </row>
    <row r="121" spans="2:22" ht="13.5" thickBot="1">
      <c r="B121" s="41"/>
      <c r="C121" s="291"/>
      <c r="D121" s="292"/>
      <c r="E121" s="504"/>
      <c r="F121" s="505"/>
      <c r="G121" s="494"/>
      <c r="H121" s="460"/>
      <c r="I121" s="460"/>
      <c r="J121" s="461"/>
      <c r="K121" s="1"/>
      <c r="L121" s="40"/>
      <c r="N121" s="409">
        <f t="shared" si="12"/>
      </c>
      <c r="O121" s="409">
        <f t="shared" si="13"/>
      </c>
      <c r="P121" s="409">
        <f t="shared" si="14"/>
      </c>
      <c r="Q121" s="409">
        <f t="shared" si="15"/>
      </c>
      <c r="R121" s="409">
        <f t="shared" si="16"/>
      </c>
      <c r="S121" s="409">
        <f t="shared" si="17"/>
      </c>
      <c r="T121" s="409">
        <f t="shared" si="18"/>
      </c>
      <c r="U121" s="409">
        <f t="shared" si="10"/>
      </c>
      <c r="V121" s="409">
        <f t="shared" si="19"/>
      </c>
    </row>
    <row r="122" spans="2:22" ht="13.5" thickBot="1">
      <c r="B122" s="304"/>
      <c r="C122" s="305"/>
      <c r="D122" s="305"/>
      <c r="E122" s="305"/>
      <c r="F122" s="305"/>
      <c r="G122" s="305"/>
      <c r="H122" s="305"/>
      <c r="I122" s="305"/>
      <c r="J122" s="305"/>
      <c r="K122" s="305"/>
      <c r="L122" s="306"/>
      <c r="N122" s="462">
        <f aca="true" t="shared" si="20" ref="N122:V122">SUM(N41:N121)</f>
        <v>0</v>
      </c>
      <c r="O122" s="462">
        <f t="shared" si="20"/>
        <v>0</v>
      </c>
      <c r="P122" s="462">
        <f t="shared" si="20"/>
        <v>0</v>
      </c>
      <c r="Q122" s="462">
        <f t="shared" si="20"/>
        <v>0</v>
      </c>
      <c r="R122" s="462">
        <f t="shared" si="20"/>
        <v>0</v>
      </c>
      <c r="S122" s="462">
        <f t="shared" si="20"/>
        <v>0</v>
      </c>
      <c r="T122" s="462">
        <f t="shared" si="20"/>
        <v>0</v>
      </c>
      <c r="U122" s="462">
        <f t="shared" si="20"/>
        <v>0</v>
      </c>
      <c r="V122" s="462">
        <f t="shared" si="20"/>
        <v>0</v>
      </c>
    </row>
  </sheetData>
  <mergeCells count="57">
    <mergeCell ref="G77:J77"/>
    <mergeCell ref="G78:J78"/>
    <mergeCell ref="G70:J70"/>
    <mergeCell ref="G74:J74"/>
    <mergeCell ref="G75:J75"/>
    <mergeCell ref="G76:J76"/>
    <mergeCell ref="G71:J71"/>
    <mergeCell ref="G72:J72"/>
    <mergeCell ref="G73:J73"/>
    <mergeCell ref="G64:J64"/>
    <mergeCell ref="G65:J65"/>
    <mergeCell ref="G67:J67"/>
    <mergeCell ref="G69:J69"/>
    <mergeCell ref="G66:J66"/>
    <mergeCell ref="G68:J68"/>
    <mergeCell ref="G58:J58"/>
    <mergeCell ref="G60:J60"/>
    <mergeCell ref="G62:J62"/>
    <mergeCell ref="G63:J63"/>
    <mergeCell ref="G59:J59"/>
    <mergeCell ref="G61:J61"/>
    <mergeCell ref="G48:J48"/>
    <mergeCell ref="G56:J56"/>
    <mergeCell ref="G57:J57"/>
    <mergeCell ref="G50:J50"/>
    <mergeCell ref="G49:J49"/>
    <mergeCell ref="G51:J51"/>
    <mergeCell ref="G52:J52"/>
    <mergeCell ref="G53:J53"/>
    <mergeCell ref="G55:J55"/>
    <mergeCell ref="G54:J54"/>
    <mergeCell ref="G44:J44"/>
    <mergeCell ref="G45:J45"/>
    <mergeCell ref="G46:J46"/>
    <mergeCell ref="G47:J47"/>
    <mergeCell ref="G80:J80"/>
    <mergeCell ref="G82:J82"/>
    <mergeCell ref="G83:J83"/>
    <mergeCell ref="G84:J84"/>
    <mergeCell ref="G85:J85"/>
    <mergeCell ref="G87:J87"/>
    <mergeCell ref="G89:J89"/>
    <mergeCell ref="G90:J90"/>
    <mergeCell ref="G94:J94"/>
    <mergeCell ref="G95:J95"/>
    <mergeCell ref="G96:J96"/>
    <mergeCell ref="G97:J97"/>
    <mergeCell ref="G98:J98"/>
    <mergeCell ref="E4:F4"/>
    <mergeCell ref="E6:F6"/>
    <mergeCell ref="E9:H9"/>
    <mergeCell ref="F29:G29"/>
    <mergeCell ref="H29:I29"/>
    <mergeCell ref="G40:J40"/>
    <mergeCell ref="G41:J41"/>
    <mergeCell ref="G42:J42"/>
    <mergeCell ref="G43:J43"/>
  </mergeCells>
  <conditionalFormatting sqref="E41:E121">
    <cfRule type="expression" priority="1" dxfId="0" stopIfTrue="1">
      <formula>IF(F41="down",TRUE,"")</formula>
    </cfRule>
    <cfRule type="expression" priority="2" dxfId="1" stopIfTrue="1">
      <formula>IF(F41="lost",TRUE,"")</formula>
    </cfRule>
  </conditionalFormatting>
  <dataValidations count="2">
    <dataValidation type="list" allowBlank="1" showInputMessage="1" showErrorMessage="1" sqref="F41:F121">
      <formula1>EVENT</formula1>
    </dataValidation>
    <dataValidation allowBlank="1" showInputMessage="1" showErrorMessage="1" prompt="Depths should be quoted from the bottom upwards  -  not from the top down.  That is, the bottom is zero." sqref="F29:I35"/>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Bilek</dc:creator>
  <cp:keywords/>
  <dc:description/>
  <cp:lastModifiedBy>AllwoodA</cp:lastModifiedBy>
  <cp:lastPrinted>2001-11-15T02:55:07Z</cp:lastPrinted>
  <dcterms:created xsi:type="dcterms:W3CDTF">1997-12-01T11:01:32Z</dcterms:created>
  <dcterms:modified xsi:type="dcterms:W3CDTF">2001-11-15T02:56:09Z</dcterms:modified>
  <cp:category/>
  <cp:version/>
  <cp:contentType/>
  <cp:contentStatus/>
</cp:coreProperties>
</file>